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2120" windowHeight="8580" activeTab="0"/>
  </bookViews>
  <sheets>
    <sheet name="www.invertor.ru" sheetId="1" r:id="rId1"/>
  </sheets>
  <definedNames/>
  <calcPr fullCalcOnLoad="1"/>
</workbook>
</file>

<file path=xl/sharedStrings.xml><?xml version="1.0" encoding="utf-8"?>
<sst xmlns="http://schemas.openxmlformats.org/spreadsheetml/2006/main" count="345" uniqueCount="227">
  <si>
    <t>X</t>
  </si>
  <si>
    <t xml:space="preserve"> =</t>
  </si>
  <si>
    <t xml:space="preserve"> /</t>
  </si>
  <si>
    <t xml:space="preserve"> X</t>
  </si>
  <si>
    <t>Мощность, Ватт</t>
  </si>
  <si>
    <t>Вт</t>
  </si>
  <si>
    <t>Итого</t>
  </si>
  <si>
    <t>В</t>
  </si>
  <si>
    <t>8. Номинальное напряжение фотоэлектрического модуля</t>
  </si>
  <si>
    <t>Число модулей, соединенных последовательно, для обеспечения требуемого выходного напряжения постоянного тока:</t>
  </si>
  <si>
    <t>7. Округлить до ближайшего большего целого значения.</t>
  </si>
  <si>
    <t>Количество</t>
  </si>
  <si>
    <t>Цена</t>
  </si>
  <si>
    <t>Сумма</t>
  </si>
  <si>
    <t>Наименование</t>
  </si>
  <si>
    <t>инвертор</t>
  </si>
  <si>
    <t>Всего</t>
  </si>
  <si>
    <t>Микроволновая печь</t>
  </si>
  <si>
    <t xml:space="preserve">2. Ввести максимальное число последовательных "дней без солнца" </t>
  </si>
  <si>
    <t>или число дней автономного электроснабжения без подзаряда</t>
  </si>
  <si>
    <t xml:space="preserve">5. Разделите п.3 на глубину разряда п.4 </t>
  </si>
  <si>
    <t>Ач</t>
  </si>
  <si>
    <t>и округлите вверх до целого. Это будет число батарей, соединенных последовательно</t>
  </si>
  <si>
    <t>Вт*ч</t>
  </si>
  <si>
    <t xml:space="preserve">или </t>
  </si>
  <si>
    <t>кВт*ч/неделю</t>
  </si>
  <si>
    <t>кВт*ч/сутки</t>
  </si>
  <si>
    <t xml:space="preserve"> кВт*ч/сутки</t>
  </si>
  <si>
    <t>4. Разделить п.2 на п.3. Это будет требуемая мощность солнечной батареи</t>
  </si>
  <si>
    <t>кВт</t>
  </si>
  <si>
    <t>5. Пиковая мощность фотоэлектрического модуля в точке максимальной мощности (см. спецификации производителя).</t>
  </si>
  <si>
    <t>6. Для определения количества модулей делим п.4 на п.5.</t>
  </si>
  <si>
    <t>мощностью, кВт</t>
  </si>
  <si>
    <t>рублей</t>
  </si>
  <si>
    <t>Количество, шт</t>
  </si>
  <si>
    <t>Стиральная машинка</t>
  </si>
  <si>
    <t>Холодильник (с учётом его автовыключений)</t>
  </si>
  <si>
    <t>Компьютер</t>
  </si>
  <si>
    <t>Телевизор (LCD или светоиодный, 50 дюйм)</t>
  </si>
  <si>
    <t>Люминесцентные лампы  20 Вт (светимость 100 Вт)</t>
  </si>
  <si>
    <t>Глубинный насос (мощность 1,2 кВт, глубина 50 м)</t>
  </si>
  <si>
    <t>Циркуляц. Насос котла отопления (для зимы)</t>
  </si>
  <si>
    <t>Цепная электропила</t>
  </si>
  <si>
    <t>Фен</t>
  </si>
  <si>
    <t>Пылесос</t>
  </si>
  <si>
    <t>Кондиционер (для лета)</t>
  </si>
  <si>
    <t>Используется дней/в неделю</t>
  </si>
  <si>
    <t>В среднем час/в день</t>
  </si>
  <si>
    <t>Всего час/в неделю</t>
  </si>
  <si>
    <t>Итого Втч/нед</t>
  </si>
  <si>
    <t>Электрочайник</t>
  </si>
  <si>
    <t>Приёмник</t>
  </si>
  <si>
    <t>Проигрыватель DVD с усилителем и колонками</t>
  </si>
  <si>
    <t>Впишите  при необходимости</t>
  </si>
  <si>
    <t>4. Разделить п.2 на п.3 Получим полную токовую нагрузку через АКБ в А*ч в неделю.</t>
  </si>
  <si>
    <t>3. Умножить Ач в день на число дней. Это кол-во электричества, которое нужно запасти в АБ.</t>
  </si>
  <si>
    <t>КПД солнечного монокристаллического модуля - около 17%. Учитывая потери в проводах и на нагрев, принимается КПД=15%</t>
  </si>
  <si>
    <t>/</t>
  </si>
  <si>
    <t>9. Общее количество модулей делим на их количество в последовательной цепочке и получаем количество цепочек:</t>
  </si>
  <si>
    <t>Например, для системы с АКБ на 48В, надо соеденить солнечные панели на 72В, т.е. цепочка из 3-х панелей на 24В соединённых последовательно. Тогда рассчёт чуть изменится:</t>
  </si>
  <si>
    <t>х</t>
  </si>
  <si>
    <t>Тогда попробуем вычислить общее количество цепочек</t>
  </si>
  <si>
    <t>количество модулей в цепочке, если применяется солнечный контроллер с технологией МРРТ</t>
  </si>
  <si>
    <t>Общее количество модулей в этом случае может получиться больше:</t>
  </si>
  <si>
    <t>шт</t>
  </si>
  <si>
    <t xml:space="preserve">2. Учитываем потери на заряд-разряд аккумуляторной батареи (обычно 20% при использовании специальных кислотных батарей). </t>
  </si>
  <si>
    <t>При использовании литийионнжелезнофосфатных АКБ, потери 3%, поэтому для них этот коэффициэнт 1,03</t>
  </si>
  <si>
    <t>При использовании щелочных АКБ, потери около 50%, поэтому для них этот коэффициэнт 1,5</t>
  </si>
  <si>
    <t xml:space="preserve">При использовании обычных стартерных батарей нужно взять этот коэффициент больше (до 1,3). </t>
  </si>
  <si>
    <t>лето (Москва)</t>
  </si>
  <si>
    <t>5. Общее кол-во А*ч в неделю потребляемое всей нагрузкой.</t>
  </si>
  <si>
    <t>1. Потребность в электричестве в день в Ач ( п.5)</t>
  </si>
  <si>
    <t>7. Разделить п.5 на п.6 и округлить до ближайшего целого</t>
  </si>
  <si>
    <t>8. Разделить номинальное напряжение системы (12В или 24В или 48В) на напряжение одного АКБ (обычно 12В, но бывает 6В или 3,2В или 2В)</t>
  </si>
  <si>
    <t>9. Умножить п.7 на п.8 для определения общего кол-ва аккумуляторных батарей</t>
  </si>
  <si>
    <t>1. Общее потребляемое количество электричества в сутки в  Ач из п.6</t>
  </si>
  <si>
    <t>200Вт24В</t>
  </si>
  <si>
    <t>Trojan T105 225 Ач* 6 В</t>
  </si>
  <si>
    <t xml:space="preserve">солнечные панели </t>
  </si>
  <si>
    <t>аккумуляторы</t>
  </si>
  <si>
    <t xml:space="preserve">солнечный контроллер заряда </t>
  </si>
  <si>
    <t>Выбор мощности инвертора</t>
  </si>
  <si>
    <t>А) По номинальной мощности - считаем сумму одновременно включённых нагрузок (выбираются те, которые могут одновременная работать более получаса)</t>
  </si>
  <si>
    <t>Для обеспечения запаса, купить лучше  инвертор с немного большим номиналом:</t>
  </si>
  <si>
    <t>Б) По перегрузочной мощности - инвертор должен её обеспечить в течении не менее 6 сек</t>
  </si>
  <si>
    <t>Прегрузку дают устройства с асинхронными двигателями и/или сильно индуктивные/ёмкостные. К ним относятся:</t>
  </si>
  <si>
    <t>www.invertor.ru</t>
  </si>
  <si>
    <t>Холодильник (пуск в 10 раз больше номинала)</t>
  </si>
  <si>
    <t>СВЧ-печь (пуск в 3 - 4 раза выше номинала)</t>
  </si>
  <si>
    <t>Двигатель стиральной машины (в 3 раза выше номинала)</t>
  </si>
  <si>
    <t>Глубинный насос (в 3 - 9 раз выше номинала, зависит от глубины его установки)</t>
  </si>
  <si>
    <t>Кондиционер (в 3 - 5 раз выше номинала)</t>
  </si>
  <si>
    <t>Цепная пила/пылесос (в 1,5 раза выше номинала)</t>
  </si>
  <si>
    <t>При реальном использовании, все одновременно они запускаться не будут.</t>
  </si>
  <si>
    <t>Нагрузка переменного тока, питаемая через инвертор, в условиях коттеджа</t>
  </si>
  <si>
    <t>2. Вычислим нагрузку постоянного тока на аккумуляторы, в неделю, для питания инвертора.
 Коэффициент полезного действия инвертора принимается 90%. Поэтому общее потребление нагрузки умножается на 1,1</t>
  </si>
  <si>
    <t>6 Разделить на 7 дней. Получим Ач в сутки</t>
  </si>
  <si>
    <t>Ач/сутки</t>
  </si>
  <si>
    <t>4. Ввести глубину разряда для АБ. Для кислотных АКБ максимальный срок службы достигается при малых разрядах (до 30%), для литийионжелезнофосфатных -</t>
  </si>
  <si>
    <r>
      <t xml:space="preserve">и при 70% разрядах срок службы огромен. Подробнее на тему выбора этого параметра читайте в нашей статье по эксплуатации АКБ ( </t>
    </r>
    <r>
      <rPr>
        <b/>
        <sz val="10"/>
        <color indexed="30"/>
        <rFont val="Arial"/>
        <family val="2"/>
      </rPr>
      <t>http://invertor.ru/akb.htm</t>
    </r>
    <r>
      <rPr>
        <sz val="10"/>
        <rFont val="Arial"/>
        <family val="2"/>
      </rPr>
      <t xml:space="preserve"> )</t>
    </r>
  </si>
  <si>
    <t>Если выбранная Вами глубина разряда 30%, используйте к-т 0,3. Но для полной автономии, рекомендуется всё же к-т 0,7</t>
  </si>
  <si>
    <t>Это будет число цепочек аккумуляторных батарей соединенных параллельно</t>
  </si>
  <si>
    <t>Тяговый аккумулятор Trojan T105 RE</t>
  </si>
  <si>
    <t>Марка</t>
  </si>
  <si>
    <t>Расчет количества солнечных панелей (фотоэлектрических модулей)</t>
  </si>
  <si>
    <t>а спустя некоторое время и дорогой.</t>
  </si>
  <si>
    <t>У нас по рассчёту (см. п. 9 примечание) в одной цепочке получилось:</t>
  </si>
  <si>
    <t>Их общее напряжение при последовательном напряжении суммируется:</t>
  </si>
  <si>
    <t>Следовательно подойдёт солнечный контроллер выдерживающий не менее этого напряжения на своём входе.</t>
  </si>
  <si>
    <t xml:space="preserve">1. Максимальное напряжение холостого хода у каждой из выбранных солнечных панелей, согласно паспорту, составляет: </t>
  </si>
  <si>
    <t>2. Для определения тока заряда, который должен обеспечить солнечный контроллер, надо сначала посчитать общую мощность всех солнечных панелей:</t>
  </si>
  <si>
    <t>3. Общую мощность солнечных панелей делим на выбранное напряжение блока аккумуляторов и инвертора и получаем ток, который должен обеспечить солнечный контроллер:</t>
  </si>
  <si>
    <t>А</t>
  </si>
  <si>
    <t>Надо выбрать контроллер с запасом по этому параметру, т.к. в некоторых случаях, солнечные панели способны выдать мощность выше паспортной</t>
  </si>
  <si>
    <t>Наиболее подходящим по этим параметрам является:</t>
  </si>
  <si>
    <t xml:space="preserve">солнечный контроллер с МРРТ Morningstar TriStar MPPT 60А (макс напряжение 150В, макс ток 60А) </t>
  </si>
  <si>
    <t>МРРТ Morningstar TriStar MPPT 60А</t>
  </si>
  <si>
    <t>комплект</t>
  </si>
  <si>
    <t>МАП 48В 12 кВт Pro</t>
  </si>
  <si>
    <t>МАП SIN 48 - 220 12 кВт Pro (номинал 9 кВт, максимальная мощность 12 кВт, пиковая (6 сек) 16 кВт)</t>
  </si>
  <si>
    <t>МАП SIN 48 - 220 9 кВт Pro (номинал 6 кВт, максимальная мощность 9 кВт, пиковая (6 сек) 12 кВт)</t>
  </si>
  <si>
    <t>Для скорости ветра больше чем 4 м/с, но меньше чем 5,36 м/с, 70% - на солнечные батареи и 30% - на ветрогенератор.</t>
  </si>
  <si>
    <t>Для скорости ветра больше чем 5,36 м/с, 50% - на солнечные батареи и 50% - на ветрогенератор.</t>
  </si>
  <si>
    <r>
      <t xml:space="preserve">Так же, для автономного электроснабжения (особенно если оно требуется и зимой) весьма </t>
    </r>
    <r>
      <rPr>
        <b/>
        <sz val="10"/>
        <rFont val="Arial"/>
        <family val="2"/>
      </rPr>
      <t>желателен ветрогенератор</t>
    </r>
    <r>
      <rPr>
        <sz val="10"/>
        <rFont val="Arial"/>
        <family val="2"/>
      </rPr>
      <t>.</t>
    </r>
  </si>
  <si>
    <r>
      <t xml:space="preserve">Однако ветровой потенциал конкретной местности накладывает ограничения (посмотреть карту можно здесь </t>
    </r>
    <r>
      <rPr>
        <b/>
        <sz val="10"/>
        <color indexed="30"/>
        <rFont val="Arial"/>
        <family val="2"/>
      </rPr>
      <t>http://www.vetrogenerator.ru/sovety.htm</t>
    </r>
    <r>
      <rPr>
        <sz val="10"/>
        <rFont val="Arial"/>
        <family val="2"/>
      </rPr>
      <t xml:space="preserve"> ).</t>
    </r>
  </si>
  <si>
    <r>
      <t xml:space="preserve">Ближайшей моделью инвертора МАП SIN Энергия является ( </t>
    </r>
    <r>
      <rPr>
        <b/>
        <sz val="10"/>
        <color indexed="30"/>
        <rFont val="Arial"/>
        <family val="2"/>
      </rPr>
      <t>http://www.invertor.ru/sin.html</t>
    </r>
    <r>
      <rPr>
        <sz val="10"/>
        <rFont val="Arial"/>
        <family val="2"/>
      </rPr>
      <t xml:space="preserve"> ):</t>
    </r>
  </si>
  <si>
    <r>
      <t xml:space="preserve">Карту с солнечными энергоресурсами России, и параметры солнечных панелей, можно посмотреть здесь </t>
    </r>
    <r>
      <rPr>
        <b/>
        <sz val="10"/>
        <color indexed="30"/>
        <rFont val="Arial"/>
        <family val="2"/>
      </rPr>
      <t xml:space="preserve">http://www.invertor.ru/solbat.html </t>
    </r>
  </si>
  <si>
    <r>
      <t xml:space="preserve">Мы предлагаем электростанции с автоматическим пуском в зависимости от степени разряда АКБ, а не только наличия/отсутствия в сети 220В: </t>
    </r>
    <r>
      <rPr>
        <b/>
        <sz val="10"/>
        <color indexed="30"/>
        <rFont val="Arial"/>
        <family val="2"/>
      </rPr>
      <t>http://www.invertor.ru/elst.htm</t>
    </r>
  </si>
  <si>
    <t>С другой стороны, для частного коттеджа можно рассматривать ветрогенераторы в диапазоне 0,5 - 5 кВт. Оптимальным по критерию цена/качество является ветряк 48 В 2 квт</t>
  </si>
  <si>
    <t>м/с</t>
  </si>
  <si>
    <t>Средняя скорость ветра в Подмосковье за год</t>
  </si>
  <si>
    <t>Введите среднюю скорость ветра в свём регионе на высоте 10 м (её легко уточнить в поисковиках интернета набрав эту фразу), а соответствующую ей мощность возьмите из графика ниже:</t>
  </si>
  <si>
    <t xml:space="preserve">Средняя скорость ветра в Подмосковье за три наиболее холодных месяца. Другие регионы см. здесь - </t>
  </si>
  <si>
    <t>http://www.invertor.ru/skorost_vetra.htm</t>
  </si>
  <si>
    <t>Чтобы указанную выше мощность перевести в Вт*ч/сутки, надо умножить её на количество часов в сутках:</t>
  </si>
  <si>
    <t xml:space="preserve"> Втч/сутки</t>
  </si>
  <si>
    <t xml:space="preserve">Последняя цифра близка к нашему летнему потреблению: </t>
  </si>
  <si>
    <t>Втч/сутки</t>
  </si>
  <si>
    <t>http://www.invertor.ru/y_solar.htm</t>
  </si>
  <si>
    <t>Отдача от солнечных панелей падает в декабре в Подмосковье примерно в 10 раз. Другие регионы см. здесь:</t>
  </si>
  <si>
    <t>Итого получаем:</t>
  </si>
  <si>
    <t>-</t>
  </si>
  <si>
    <t>(зимой)</t>
  </si>
  <si>
    <t>Зимой, к нему добавится расход на отопительный котёл (на циркуляционные насосы), дольше будет гореть свет. Примерное увеличение расхода на 4000 Втч/сутки. Итого примерно:</t>
  </si>
  <si>
    <t>Втч/сутки - поступление солнечной энергии в декабре</t>
  </si>
  <si>
    <t>(в среднем за год)</t>
  </si>
  <si>
    <t>+</t>
  </si>
  <si>
    <t>Втч/сутк - недостаток энергии от альтернативных источников в декабре, в Подмосковье, для рассмотренного примера</t>
  </si>
  <si>
    <t>Х</t>
  </si>
  <si>
    <t>Ач  Х</t>
  </si>
  <si>
    <t>если АКБ кислотные - ток заряда около 0,1С (максимально допустимый обычно 0,2С):</t>
  </si>
  <si>
    <t>если АКБ литийионжелезофосфатные - ток заряда до 0,5С (максимально допустимый обычно 3С):</t>
  </si>
  <si>
    <t>Отсюда следует, что имея мощное зарядное устройство и общую литийионжелезофосфатную аккумуляторную батарею, заряд от, например мощного</t>
  </si>
  <si>
    <t>бензогенератора, можно произвести не за 10 - 12 часов как для кислотных АКБ, а за 1 - 1,5 часа и даже быстрее для литийионжелезофосфатных АКБ</t>
  </si>
  <si>
    <r>
      <t xml:space="preserve">МАП SIN 48 - 220 12 кВт Pro </t>
    </r>
    <r>
      <rPr>
        <sz val="10"/>
        <rFont val="Arial"/>
        <family val="2"/>
      </rPr>
      <t xml:space="preserve">может обеспечить зарядную мощность до 9 кВт </t>
    </r>
  </si>
  <si>
    <t>Мощность заряда (ток х на общее напряж.)</t>
  </si>
  <si>
    <t>А если, даже при полном отсутствии солнечных панелей и ветрогенератора, миниэлектростанция будет работать</t>
  </si>
  <si>
    <t>на заряд АКБ всего 1 час в 2 дня, то будет серьёзная экономия по топливу, и также относительно редкий шум.</t>
  </si>
  <si>
    <t>Втч/сутк</t>
  </si>
  <si>
    <t>11. Посчитаем реальную энергоёмкость нашей получившейся аккумуляторной батареи:</t>
  </si>
  <si>
    <t>суток</t>
  </si>
  <si>
    <t>1. Следить за энергопотреблением - не оставлять ничего включённым, если не используется, заливать в электрочайник до половины воды и т.п.</t>
  </si>
  <si>
    <t>При определённых мерах, можно обойтись и без включений миниэлектростанции:</t>
  </si>
  <si>
    <t>Перемножается мощность на время работы для определения требуемой энергии в Вт ч в день. Далее все эти данные умножаются на 7 (иправьте коэффициэнт на 2, если будете использовать систему в выходные, или на другой коэффициэнт) и суммируются для вычисления полной наргузки по переменному току в ватт-часах в неделю .</t>
  </si>
  <si>
    <t>Близкие, но немного слабее параметры у модели инвертора МАП SIN Энергия:</t>
  </si>
  <si>
    <r>
      <t xml:space="preserve">Серые ячейки предназначены для ввода (пользователь этой программы может менять значения в них в соответствии со своими потребностями). 
</t>
    </r>
    <r>
      <rPr>
        <b/>
        <sz val="10"/>
        <rFont val="Arial"/>
        <family val="2"/>
      </rPr>
      <t>Жёлтые ячейки являются результатом</t>
    </r>
    <r>
      <rPr>
        <sz val="10"/>
        <rFont val="Arial"/>
        <family val="2"/>
      </rPr>
      <t xml:space="preserve"> расчетов программы. Их трогать не надо.</t>
    </r>
  </si>
  <si>
    <t xml:space="preserve">*Энергозависимый септик Топас и ему подобные, крайне не желательны для автономного электроснабжения, т.к. имеют большое суточное потребление энергии. </t>
  </si>
  <si>
    <t>Энергозависимый септик Топас (крайне не желателен)*</t>
  </si>
  <si>
    <t>Т.е. разница в выработке составит 23%</t>
  </si>
  <si>
    <t>этих значений друг на друга, получим разницу в их выработке на малых ветрах (которые дуют 90% времени):</t>
  </si>
  <si>
    <r>
      <t xml:space="preserve">Используйте независимые от электричества бетонные септики. Рекомендуем септик Осина (НИИ Сантехники) </t>
    </r>
    <r>
      <rPr>
        <b/>
        <sz val="10"/>
        <color indexed="30"/>
        <rFont val="Arial"/>
        <family val="2"/>
      </rPr>
      <t>http://new.sanitary.ru/about.shtml</t>
    </r>
  </si>
  <si>
    <t>http://www.osina.ru/waterdrain/</t>
  </si>
  <si>
    <r>
      <rPr>
        <b/>
        <sz val="10"/>
        <rFont val="Arial"/>
        <family val="2"/>
      </rPr>
      <t>Примечание.</t>
    </r>
    <r>
      <rPr>
        <sz val="10"/>
        <rFont val="Arial"/>
        <family val="0"/>
      </rPr>
      <t xml:space="preserve"> Если кислотные АКБ эксплуатируются при минусовой температуре, то из-за загустевания электролита, доступная ёмкость временно снижается.</t>
    </r>
  </si>
  <si>
    <t>Так, при -20 град, емкость любых кислотных АКБ падает примерно в 2 раза, а при более низких температурах их эксплуатация не рекомендуется.</t>
  </si>
  <si>
    <t xml:space="preserve">Литийионжелезнофосфатные АКБ практически лишены этих недостатков, они работают от -45 град, до +85 град. А при -25 град, их ёмкость меньше всего на 15% </t>
  </si>
  <si>
    <t>При +30 град, срок эксплуатации кислотных АКБ падает в 1,5 раза. Поэтому, устанавливать кислотные АКБ лучше всего в подвал, или в иное место с температурой +10 +25 град</t>
  </si>
  <si>
    <t>диаметра в квадрате). Это обеспечивает высокую отдачу на малых ветрах. Так например, если у аналогичного ветряка 2 кВт, диаметр лопастей не 4 м, а 3,6 м, то, разделив квадраты</t>
  </si>
  <si>
    <t>Эту недостающую энергию можно восполнить примерно за 1 час работы миниэлектростанции. Поэтому, при наличии ветрогенератора, миниэлектростанцию нужно будет включать в декабре</t>
  </si>
  <si>
    <t>около 1 раза в неделю. Посчитаем точнее. Для этого, энергию запасённую в наших полность заряженных АКБ (см. п. 11 расчёта АКБ), разделим на суточный недостаток энергии:</t>
  </si>
  <si>
    <t>2. Уменьшить потребляемую энергию за счет замены существующей нагрузки на энергоэффективные приборы (например, светодиодные лампы).</t>
  </si>
  <si>
    <t>3. Можно перевести некоторую нагрузку на газ. Например, использовать холодильники, кондиционеры и т.п., работающие на газе.</t>
  </si>
  <si>
    <t>Выбранное среднемесячное значение приходов в месяцев (с учётом наклона панелей) нужно разделить на число дней в месяце.</t>
  </si>
  <si>
    <t>Вы получите среднемесячное количество числа пиковых солнце-часов, которое будет использоваться для расчета Вашей солнечной системы:</t>
  </si>
  <si>
    <t>При отсрой необходимости, зимой можно отказать от холодильника (использовать холодную пристройку). И воду можно кипятить</t>
  </si>
  <si>
    <t>не в электрочайнике, в в чайнике на газовой плите.</t>
  </si>
  <si>
    <t>алюминевый крепёж пан., провода и др.</t>
  </si>
  <si>
    <r>
      <t>Определитесь, что Вы хотите - только резервное электроснабжение на случаи временных перебоев электричества (</t>
    </r>
    <r>
      <rPr>
        <b/>
        <sz val="10"/>
        <color indexed="62"/>
        <rFont val="Arial"/>
        <family val="2"/>
      </rPr>
      <t>резерв</t>
    </r>
    <r>
      <rPr>
        <sz val="10"/>
        <rFont val="Arial"/>
        <family val="2"/>
      </rPr>
      <t>),</t>
    </r>
  </si>
  <si>
    <r>
      <t>или тоже самое, но с собственной выработкой электроэнергии от эко источников - солнца и/или ветра (</t>
    </r>
    <r>
      <rPr>
        <b/>
        <sz val="10"/>
        <color indexed="17"/>
        <rFont val="Arial"/>
        <family val="2"/>
      </rPr>
      <t>персональная зелёная электростанция</t>
    </r>
    <r>
      <rPr>
        <sz val="10"/>
        <rFont val="Arial"/>
        <family val="2"/>
      </rPr>
      <t>).</t>
    </r>
  </si>
  <si>
    <t>1. Существует два основных критерия выбора</t>
  </si>
  <si>
    <r>
      <t xml:space="preserve">12. </t>
    </r>
    <r>
      <rPr>
        <b/>
        <sz val="10"/>
        <rFont val="Arial"/>
        <family val="2"/>
      </rPr>
      <t>Оптимальный ток заряда (от любых источников) такой общей ёмкости</t>
    </r>
    <r>
      <rPr>
        <sz val="10"/>
        <rFont val="Arial"/>
        <family val="2"/>
      </rPr>
      <t xml:space="preserve"> составляет:</t>
    </r>
  </si>
  <si>
    <r>
      <rPr>
        <b/>
        <sz val="11"/>
        <color indexed="17"/>
        <rFont val="Arial"/>
        <family val="2"/>
      </rPr>
      <t>Расчет аккумуляторной батареи</t>
    </r>
    <r>
      <rPr>
        <b/>
        <sz val="10"/>
        <color indexed="17"/>
        <rFont val="Arial"/>
        <family val="2"/>
      </rPr>
      <t xml:space="preserve"> </t>
    </r>
  </si>
  <si>
    <t xml:space="preserve">Список основных нагрузок переменного напряжения 220 В, их мощность и часы работы в неделю. </t>
  </si>
  <si>
    <t>Выбор солнечного контроллера</t>
  </si>
  <si>
    <t>недорогого контроллера на 20%). Впрочем, никто не мешает для экономии единовременного вложения, сначала купить простой дешёвый контроллер,</t>
  </si>
  <si>
    <t xml:space="preserve">Для мощных ситем (более 500 Вт солнечных панелей), наиболее рациональным является использование контроллеров с MPPT (его КПД выше чем у обычного </t>
  </si>
  <si>
    <t>Итого, в результате рассчёта получаем:</t>
  </si>
  <si>
    <r>
      <t xml:space="preserve">Для поддержания электроснабжения в ноябре - декабре, </t>
    </r>
    <r>
      <rPr>
        <b/>
        <sz val="10"/>
        <rFont val="Arial"/>
        <family val="2"/>
      </rPr>
      <t>необходимо иметь миниэлектростанцию с номинальной мощностью примерно соответствующей расчётной</t>
    </r>
    <r>
      <rPr>
        <sz val="10"/>
        <rFont val="Arial"/>
        <family val="2"/>
      </rPr>
      <t>:</t>
    </r>
  </si>
  <si>
    <t>В принципе, мощность генератора может быть и меньше (до 30% от рассчётной), т.к. "умный" инвертор (МАП SIN Энергия) будет перехватывать на себя большие пусковые мощности.</t>
  </si>
  <si>
    <t>Поскольку солнечные батареи более дороги, чем ветрогенератор (на 1 Вт мощности), и малоэффективны в ноябре-декабре, для круглогодичной эксплуатации</t>
  </si>
  <si>
    <t>желательно использовать относительно больше ветровой энергии.</t>
  </si>
  <si>
    <t xml:space="preserve">Поэтому, для средней скорости ветра меньше чем 4 м/с, рекомендуется 80% установленной мощности на солнечные батареи и 20% на ветряк. </t>
  </si>
  <si>
    <r>
      <t xml:space="preserve">У нас ( </t>
    </r>
    <r>
      <rPr>
        <b/>
        <sz val="10"/>
        <color indexed="30"/>
        <rFont val="Arial"/>
        <family val="2"/>
      </rPr>
      <t>www.vetrogeneraqtor.ru</t>
    </r>
    <r>
      <rPr>
        <sz val="10"/>
        <rFont val="Arial"/>
        <family val="2"/>
      </rPr>
      <t xml:space="preserve"> ) предлагается модификация ветряка 48 В 2 кВт с особо большим диаметром ветроколеса 4 м (а отдача ветрогенератора зависит от</t>
    </r>
  </si>
  <si>
    <t>Зависимость отдаваемой мощности от скорости ветра для ветрогенератора 48 В 2 кВт, с диаметром ветроколеса 4 м ( www.vertogenerator.ru ):</t>
  </si>
  <si>
    <t>Для поддержания электроснабжения в течении заданного времени достаточно лишь инвертора с комплектом аккумуляторов.</t>
  </si>
  <si>
    <t>Если у Вас возникнут вопросы, позвоните нам (495) 504-20-25 или 542-32-30 (или напишите на sale@microart.ru) и мы предложим Вам</t>
  </si>
  <si>
    <t>альтернативную систему электроснабжения под Ваши потребности с учетом нагрузки, условий эксплуатации и финансовых возможностей.</t>
  </si>
  <si>
    <t>Проверьте, может возможно поставить на одну цепочку меньше (если округление количества модулей было в большую</t>
  </si>
  <si>
    <t>сторону), но лучше обеспечить запас по солнечным панелям, иначе придётся чаще включать миниэлектростанцию</t>
  </si>
  <si>
    <t>Для расчёта используйте первую часть этого руководства (определение нагрузок, выбор инвертора и аккумуляторов). Можно ограничится меньшей</t>
  </si>
  <si>
    <t xml:space="preserve">Автоматический расчет автономной и резервной системы электроснабжения </t>
  </si>
  <si>
    <t>I. Рассчёт автономной системы</t>
  </si>
  <si>
    <t>II. Рассчёт резервно-генерирующей системы электроснабжения (сеть 220В имеется)</t>
  </si>
  <si>
    <r>
      <t>или резерв с умощнением имеющейся сети, при превышении потребления нагрузкой выделенной на объект мощности (</t>
    </r>
    <r>
      <rPr>
        <b/>
        <sz val="10"/>
        <color indexed="40"/>
        <rFont val="Arial"/>
        <family val="2"/>
      </rPr>
      <t>резерв с умощнением</t>
    </r>
    <r>
      <rPr>
        <sz val="10"/>
        <rFont val="Arial"/>
        <family val="0"/>
      </rPr>
      <t>)</t>
    </r>
  </si>
  <si>
    <t>3. Входное напряжение инвертора, В постоянного тока; обычно 12, 24 или 48В (выберите своё, для мощных систем, это бычно 48 В)</t>
  </si>
  <si>
    <t>В нашей таблице это п. 19-24, 29, 31, 34 (п. 26-28 выбираются при необходимости). Получаем суммарную номинальную мощность инвертора</t>
  </si>
  <si>
    <t>Наиболее вероятен одновременный пуск холодильника, глубинного насоса и СВЧ-печи</t>
  </si>
  <si>
    <t>В принципе, он тоже подойдёт. Вероятность одновременного включения почти всех устройств очень мала.</t>
  </si>
  <si>
    <t>6. Введите номинальную емкость и напряжение выбранной батареи (для автономии рекомендуются тяговые, стационарные или литийионжелезофосфатные)</t>
  </si>
  <si>
    <t xml:space="preserve">10. В итоге, после соединения одиночных аккумуляторов, получится общий аккумуляторный блок ёмкостью (С): </t>
  </si>
  <si>
    <t>мощностью инвертора и кол-ва АКБ, обеспечив автономией лишь самое необходимое - от одного отопительного котла, до всего 1 этажа с телевизором и холодильником.</t>
  </si>
  <si>
    <t>Главное отличие системы, которая установлена при наличии сети 220В, меньшая ёмкость АКБ и меньшие требования к их качеству.</t>
  </si>
  <si>
    <t>Дополнение:</t>
  </si>
  <si>
    <t>Она будет включаться раз 2 - 3 дня, на несколько часов для подзаряда АКБ. Так же, миниэлектростанция необходима на случай отсутствия солнца в</t>
  </si>
  <si>
    <t>течении нескольких дней.</t>
  </si>
  <si>
    <r>
      <rPr>
        <b/>
        <sz val="10"/>
        <rFont val="Arial"/>
        <family val="2"/>
      </rPr>
      <t>Примечание.</t>
    </r>
    <r>
      <rPr>
        <sz val="10"/>
        <rFont val="Arial"/>
        <family val="2"/>
      </rPr>
      <t xml:space="preserve"> Если используется контроллер с технологией МРРТ, то желательно, чтобы солнечные панели были соеденены на напряжение в 1,5 - 2 раза выше чем общее напряжение АКБ. </t>
    </r>
  </si>
  <si>
    <t>Резерв</t>
  </si>
  <si>
    <r>
      <t xml:space="preserve">3. Среднее количество пиковых солнечных часов в вашей местности (из таблицы - см. здесь </t>
    </r>
    <r>
      <rPr>
        <b/>
        <sz val="10"/>
        <color indexed="30"/>
        <rFont val="Arial"/>
        <family val="2"/>
      </rPr>
      <t>http://www.invertor.ru/y_solar.html</t>
    </r>
    <r>
      <rPr>
        <sz val="10"/>
        <rFont val="Arial"/>
        <family val="2"/>
      </rPr>
      <t xml:space="preserve"> , по умолчанию выбираем Москву)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</si>
</sst>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_ ;[Red]\-0\ 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0"/>
      <name val="Arial"/>
      <family val="2"/>
    </font>
    <font>
      <b/>
      <sz val="11"/>
      <name val="Arial"/>
      <family val="2"/>
    </font>
    <font>
      <b/>
      <sz val="10"/>
      <color indexed="30"/>
      <name val="Arial"/>
      <family val="2"/>
    </font>
    <font>
      <sz val="18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color indexed="62"/>
      <name val="Arial"/>
      <family val="2"/>
    </font>
    <font>
      <b/>
      <sz val="11"/>
      <color indexed="1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43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17"/>
      <name val="Arial"/>
      <family val="2"/>
    </font>
    <font>
      <b/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b/>
      <sz val="11"/>
      <color rgb="FF00B05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sz val="11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left" indent="4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wrapText="1"/>
    </xf>
    <xf numFmtId="0" fontId="0" fillId="0" borderId="11" xfId="0" applyFont="1" applyBorder="1" applyAlignment="1">
      <alignment/>
    </xf>
    <xf numFmtId="0" fontId="51" fillId="0" borderId="11" xfId="0" applyFont="1" applyBorder="1" applyAlignment="1">
      <alignment/>
    </xf>
    <xf numFmtId="0" fontId="52" fillId="0" borderId="11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42" applyFont="1" applyAlignment="1" applyProtection="1">
      <alignment/>
      <protection/>
    </xf>
    <xf numFmtId="0" fontId="0" fillId="0" borderId="0" xfId="0" applyFont="1" applyFill="1" applyAlignment="1">
      <alignment horizontal="left"/>
    </xf>
    <xf numFmtId="1" fontId="0" fillId="0" borderId="0" xfId="0" applyNumberForma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0" fillId="7" borderId="0" xfId="0" applyFill="1" applyAlignment="1">
      <alignment/>
    </xf>
    <xf numFmtId="0" fontId="1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7" fillId="0" borderId="0" xfId="0" applyFont="1" applyAlignment="1">
      <alignment/>
    </xf>
    <xf numFmtId="0" fontId="2" fillId="0" borderId="0" xfId="42" applyFont="1" applyFill="1" applyAlignment="1" applyProtection="1">
      <alignment/>
      <protection/>
    </xf>
    <xf numFmtId="1" fontId="0" fillId="0" borderId="0" xfId="0" applyNumberFormat="1" applyFont="1" applyFill="1" applyAlignment="1">
      <alignment/>
    </xf>
    <xf numFmtId="1" fontId="53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10" fillId="0" borderId="0" xfId="42" applyFont="1" applyAlignment="1" applyProtection="1">
      <alignment/>
      <protection/>
    </xf>
    <xf numFmtId="0" fontId="1" fillId="0" borderId="0" xfId="0" applyFont="1" applyFill="1" applyAlignment="1">
      <alignment/>
    </xf>
    <xf numFmtId="0" fontId="55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left"/>
    </xf>
    <xf numFmtId="0" fontId="9" fillId="0" borderId="0" xfId="42" applyFont="1" applyAlignment="1" applyProtection="1">
      <alignment/>
      <protection/>
    </xf>
    <xf numFmtId="0" fontId="56" fillId="0" borderId="0" xfId="0" applyFont="1" applyAlignment="1">
      <alignment/>
    </xf>
    <xf numFmtId="0" fontId="13" fillId="0" borderId="0" xfId="42" applyFont="1" applyAlignment="1" applyProtection="1">
      <alignment/>
      <protection/>
    </xf>
    <xf numFmtId="0" fontId="5" fillId="0" borderId="0" xfId="0" applyFont="1" applyFill="1" applyAlignment="1">
      <alignment horizontal="left"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wrapText="1"/>
      <protection locked="0"/>
    </xf>
    <xf numFmtId="1" fontId="0" fillId="33" borderId="10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1" fontId="1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1" fontId="53" fillId="34" borderId="0" xfId="0" applyNumberFormat="1" applyFont="1" applyFill="1" applyAlignment="1">
      <alignment/>
    </xf>
    <xf numFmtId="0" fontId="55" fillId="34" borderId="0" xfId="0" applyFont="1" applyFill="1" applyAlignment="1">
      <alignment/>
    </xf>
    <xf numFmtId="0" fontId="1" fillId="34" borderId="0" xfId="0" applyNumberFormat="1" applyFont="1" applyFill="1" applyAlignment="1">
      <alignment/>
    </xf>
    <xf numFmtId="1" fontId="0" fillId="34" borderId="0" xfId="0" applyNumberFormat="1" applyFont="1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ont="1" applyFill="1" applyAlignment="1">
      <alignment horizontal="left"/>
    </xf>
    <xf numFmtId="180" fontId="0" fillId="34" borderId="0" xfId="0" applyNumberFormat="1" applyFill="1" applyAlignment="1">
      <alignment/>
    </xf>
    <xf numFmtId="180" fontId="1" fillId="34" borderId="0" xfId="0" applyNumberFormat="1" applyFont="1" applyFill="1" applyAlignment="1">
      <alignment/>
    </xf>
    <xf numFmtId="0" fontId="0" fillId="7" borderId="0" xfId="0" applyFont="1" applyFill="1" applyAlignment="1">
      <alignment horizontal="left" wrapText="1"/>
    </xf>
    <xf numFmtId="0" fontId="0" fillId="7" borderId="0" xfId="0" applyFill="1" applyAlignment="1">
      <alignment horizontal="left" wrapText="1"/>
    </xf>
    <xf numFmtId="0" fontId="0" fillId="0" borderId="0" xfId="0" applyFont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4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255</xdr:row>
      <xdr:rowOff>142875</xdr:rowOff>
    </xdr:from>
    <xdr:to>
      <xdr:col>9</xdr:col>
      <xdr:colOff>314325</xdr:colOff>
      <xdr:row>279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5243750"/>
          <a:ext cx="6276975" cy="3886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vertor.ru/" TargetMode="External" /><Relationship Id="rId2" Type="http://schemas.openxmlformats.org/officeDocument/2006/relationships/hyperlink" Target="http://www.invertor.ru/skorost_vetra.htm" TargetMode="External" /><Relationship Id="rId3" Type="http://schemas.openxmlformats.org/officeDocument/2006/relationships/hyperlink" Target="http://www.invertor.ru/y_solar.htm" TargetMode="External" /><Relationship Id="rId4" Type="http://schemas.openxmlformats.org/officeDocument/2006/relationships/hyperlink" Target="http://www.osina.ru/waterdrain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15"/>
  <sheetViews>
    <sheetView tabSelected="1" zoomScalePageLayoutView="0" workbookViewId="0" topLeftCell="A140">
      <selection activeCell="A163" sqref="A163"/>
    </sheetView>
  </sheetViews>
  <sheetFormatPr defaultColWidth="9.140625" defaultRowHeight="12.75"/>
  <cols>
    <col min="1" max="1" width="11.28125" style="0" customWidth="1"/>
    <col min="4" max="4" width="10.8515625" style="0" customWidth="1"/>
    <col min="5" max="5" width="12.28125" style="0" customWidth="1"/>
    <col min="6" max="6" width="10.421875" style="0" customWidth="1"/>
    <col min="7" max="7" width="7.7109375" style="0" customWidth="1"/>
    <col min="8" max="8" width="9.7109375" style="0" customWidth="1"/>
  </cols>
  <sheetData>
    <row r="2" spans="1:2" ht="22.5">
      <c r="A2" s="34" t="s">
        <v>209</v>
      </c>
      <c r="B2" s="7"/>
    </row>
    <row r="3" spans="1:2" ht="12.75">
      <c r="A3" s="26" t="s">
        <v>86</v>
      </c>
      <c r="B3" s="26"/>
    </row>
    <row r="4" spans="1:2" ht="12.75">
      <c r="A4" s="26"/>
      <c r="B4" s="26"/>
    </row>
    <row r="5" spans="1:2" ht="15">
      <c r="A5" s="48" t="s">
        <v>210</v>
      </c>
      <c r="B5" s="26"/>
    </row>
    <row r="6" spans="1:2" ht="15">
      <c r="A6" s="41"/>
      <c r="B6" s="26"/>
    </row>
    <row r="7" spans="1:2" ht="12.75">
      <c r="A7" s="46" t="s">
        <v>204</v>
      </c>
      <c r="B7" s="26"/>
    </row>
    <row r="8" spans="1:2" ht="12.75">
      <c r="A8" s="46" t="s">
        <v>205</v>
      </c>
      <c r="B8" s="26"/>
    </row>
    <row r="9" spans="1:2" ht="12.75">
      <c r="A9" s="26"/>
      <c r="B9" s="26"/>
    </row>
    <row r="10" spans="1:12" ht="43.5" customHeight="1">
      <c r="A10" s="82" t="s">
        <v>165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</row>
    <row r="12" ht="12.75">
      <c r="A12" s="5"/>
    </row>
    <row r="13" ht="13.5">
      <c r="A13" s="45" t="s">
        <v>191</v>
      </c>
    </row>
    <row r="14" ht="13.5">
      <c r="A14" s="45"/>
    </row>
    <row r="15" spans="1:11" ht="42" customHeight="1">
      <c r="A15" s="84" t="s">
        <v>163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</row>
    <row r="16" ht="12.75">
      <c r="A16" s="6"/>
    </row>
    <row r="17" spans="1:12" ht="51" customHeight="1">
      <c r="A17" s="88" t="s">
        <v>94</v>
      </c>
      <c r="B17" s="89"/>
      <c r="C17" s="89"/>
      <c r="D17" s="89"/>
      <c r="E17" s="90"/>
      <c r="F17" s="13" t="s">
        <v>4</v>
      </c>
      <c r="G17" s="14" t="s">
        <v>34</v>
      </c>
      <c r="H17" s="14" t="s">
        <v>47</v>
      </c>
      <c r="I17" s="14" t="s">
        <v>46</v>
      </c>
      <c r="J17" s="14" t="s">
        <v>48</v>
      </c>
      <c r="K17" s="13" t="s">
        <v>1</v>
      </c>
      <c r="L17" s="14" t="s">
        <v>49</v>
      </c>
    </row>
    <row r="18" spans="1:12" ht="15" customHeight="1">
      <c r="A18" s="91"/>
      <c r="B18" s="92"/>
      <c r="C18" s="92"/>
      <c r="D18" s="92"/>
      <c r="E18" s="93"/>
      <c r="F18" s="1"/>
      <c r="G18" s="1"/>
      <c r="H18" s="1"/>
      <c r="I18" s="1"/>
      <c r="J18" s="1"/>
      <c r="K18" s="1"/>
      <c r="L18" s="1"/>
    </row>
    <row r="19" spans="1:12" ht="12.75">
      <c r="A19" s="10" t="s">
        <v>36</v>
      </c>
      <c r="B19" s="3"/>
      <c r="C19" s="3"/>
      <c r="D19" s="3"/>
      <c r="E19" s="4"/>
      <c r="F19" s="50">
        <v>150</v>
      </c>
      <c r="G19" s="50">
        <v>1</v>
      </c>
      <c r="H19" s="50">
        <v>8</v>
      </c>
      <c r="I19" s="50">
        <v>7</v>
      </c>
      <c r="J19" s="62">
        <f>H19*I19</f>
        <v>56</v>
      </c>
      <c r="K19" s="1" t="s">
        <v>1</v>
      </c>
      <c r="L19" s="63">
        <f aca="true" t="shared" si="0" ref="L19:L39">F19*J19*G19</f>
        <v>8400</v>
      </c>
    </row>
    <row r="20" spans="1:12" ht="12.75">
      <c r="A20" s="2" t="s">
        <v>17</v>
      </c>
      <c r="B20" s="3"/>
      <c r="C20" s="3"/>
      <c r="D20" s="3"/>
      <c r="E20" s="4"/>
      <c r="F20" s="50">
        <v>800</v>
      </c>
      <c r="G20" s="50">
        <v>1</v>
      </c>
      <c r="H20" s="50">
        <v>0.5</v>
      </c>
      <c r="I20" s="50">
        <v>7</v>
      </c>
      <c r="J20" s="62">
        <f>H20*I20</f>
        <v>3.5</v>
      </c>
      <c r="K20" s="1" t="s">
        <v>1</v>
      </c>
      <c r="L20" s="63">
        <f t="shared" si="0"/>
        <v>2800</v>
      </c>
    </row>
    <row r="21" spans="1:12" ht="12.75">
      <c r="A21" s="10" t="s">
        <v>37</v>
      </c>
      <c r="B21" s="3"/>
      <c r="C21" s="3"/>
      <c r="D21" s="3"/>
      <c r="E21" s="4"/>
      <c r="F21" s="50">
        <v>200</v>
      </c>
      <c r="G21" s="50">
        <v>1</v>
      </c>
      <c r="H21" s="50">
        <v>4</v>
      </c>
      <c r="I21" s="50">
        <v>7</v>
      </c>
      <c r="J21" s="62">
        <f>H21*I21</f>
        <v>28</v>
      </c>
      <c r="K21" s="1" t="s">
        <v>1</v>
      </c>
      <c r="L21" s="63">
        <f t="shared" si="0"/>
        <v>5600</v>
      </c>
    </row>
    <row r="22" spans="1:12" ht="12.75">
      <c r="A22" s="10" t="s">
        <v>38</v>
      </c>
      <c r="B22" s="3"/>
      <c r="C22" s="3"/>
      <c r="D22" s="3"/>
      <c r="E22" s="4"/>
      <c r="F22" s="50">
        <v>120</v>
      </c>
      <c r="G22" s="50">
        <v>1</v>
      </c>
      <c r="H22" s="50">
        <v>6</v>
      </c>
      <c r="I22" s="50">
        <v>7</v>
      </c>
      <c r="J22" s="62">
        <f>H22*I22</f>
        <v>42</v>
      </c>
      <c r="K22" s="1" t="s">
        <v>1</v>
      </c>
      <c r="L22" s="63">
        <f t="shared" si="0"/>
        <v>5040</v>
      </c>
    </row>
    <row r="23" spans="1:12" ht="12.75">
      <c r="A23" s="10" t="s">
        <v>35</v>
      </c>
      <c r="B23" s="3"/>
      <c r="C23" s="3"/>
      <c r="D23" s="3"/>
      <c r="E23" s="4"/>
      <c r="F23" s="50">
        <v>1500</v>
      </c>
      <c r="G23" s="50">
        <v>1</v>
      </c>
      <c r="H23" s="50">
        <v>2</v>
      </c>
      <c r="I23" s="50">
        <v>2</v>
      </c>
      <c r="J23" s="62">
        <f>H23*I23</f>
        <v>4</v>
      </c>
      <c r="K23" s="1" t="s">
        <v>1</v>
      </c>
      <c r="L23" s="63">
        <f t="shared" si="0"/>
        <v>6000</v>
      </c>
    </row>
    <row r="24" spans="1:12" ht="12.75">
      <c r="A24" s="10" t="s">
        <v>39</v>
      </c>
      <c r="B24" s="3"/>
      <c r="C24" s="3"/>
      <c r="D24" s="3"/>
      <c r="E24" s="4"/>
      <c r="F24" s="50">
        <v>20</v>
      </c>
      <c r="G24" s="50">
        <v>10</v>
      </c>
      <c r="H24" s="50">
        <v>5</v>
      </c>
      <c r="I24" s="50">
        <v>7</v>
      </c>
      <c r="J24" s="62">
        <f aca="true" t="shared" si="1" ref="J24:J34">H24*I24</f>
        <v>35</v>
      </c>
      <c r="K24" s="1" t="s">
        <v>1</v>
      </c>
      <c r="L24" s="63">
        <f t="shared" si="0"/>
        <v>7000</v>
      </c>
    </row>
    <row r="25" spans="1:12" ht="12.75">
      <c r="A25" s="10" t="s">
        <v>40</v>
      </c>
      <c r="B25" s="3"/>
      <c r="C25" s="3"/>
      <c r="D25" s="3"/>
      <c r="E25" s="4"/>
      <c r="F25" s="50">
        <v>1200</v>
      </c>
      <c r="G25" s="50">
        <v>1</v>
      </c>
      <c r="H25" s="50">
        <v>0.5</v>
      </c>
      <c r="I25" s="50">
        <v>7</v>
      </c>
      <c r="J25" s="62">
        <f t="shared" si="1"/>
        <v>3.5</v>
      </c>
      <c r="K25" s="1" t="s">
        <v>1</v>
      </c>
      <c r="L25" s="63">
        <f t="shared" si="0"/>
        <v>4200</v>
      </c>
    </row>
    <row r="26" spans="1:12" ht="12.75">
      <c r="A26" s="12" t="s">
        <v>41</v>
      </c>
      <c r="B26" s="3"/>
      <c r="C26" s="3"/>
      <c r="D26" s="3"/>
      <c r="E26" s="4"/>
      <c r="F26" s="50">
        <v>120</v>
      </c>
      <c r="G26" s="50">
        <v>1</v>
      </c>
      <c r="H26" s="50">
        <v>24</v>
      </c>
      <c r="I26" s="50">
        <v>0</v>
      </c>
      <c r="J26" s="62">
        <f t="shared" si="1"/>
        <v>0</v>
      </c>
      <c r="K26" s="1" t="s">
        <v>1</v>
      </c>
      <c r="L26" s="63">
        <f t="shared" si="0"/>
        <v>0</v>
      </c>
    </row>
    <row r="27" spans="1:12" ht="12.75">
      <c r="A27" s="11" t="s">
        <v>45</v>
      </c>
      <c r="B27" s="3"/>
      <c r="C27" s="3"/>
      <c r="D27" s="3"/>
      <c r="E27" s="4"/>
      <c r="F27" s="50">
        <v>1500</v>
      </c>
      <c r="G27" s="50">
        <v>1</v>
      </c>
      <c r="H27" s="50">
        <v>8</v>
      </c>
      <c r="I27" s="50">
        <v>0</v>
      </c>
      <c r="J27" s="62">
        <f>H27*I27</f>
        <v>0</v>
      </c>
      <c r="K27" s="1" t="s">
        <v>1</v>
      </c>
      <c r="L27" s="63">
        <f t="shared" si="0"/>
        <v>0</v>
      </c>
    </row>
    <row r="28" spans="1:12" ht="12.75">
      <c r="A28" s="16" t="s">
        <v>167</v>
      </c>
      <c r="B28" s="3"/>
      <c r="C28" s="3"/>
      <c r="D28" s="3"/>
      <c r="E28" s="4"/>
      <c r="F28" s="50">
        <v>85</v>
      </c>
      <c r="G28" s="50">
        <v>1</v>
      </c>
      <c r="H28" s="50">
        <v>24</v>
      </c>
      <c r="I28" s="50">
        <v>0</v>
      </c>
      <c r="J28" s="62">
        <f t="shared" si="1"/>
        <v>0</v>
      </c>
      <c r="K28" s="1" t="s">
        <v>1</v>
      </c>
      <c r="L28" s="63">
        <f t="shared" si="0"/>
        <v>0</v>
      </c>
    </row>
    <row r="29" spans="1:12" ht="12.75">
      <c r="A29" s="10" t="s">
        <v>42</v>
      </c>
      <c r="B29" s="3"/>
      <c r="C29" s="3"/>
      <c r="D29" s="3"/>
      <c r="E29" s="4"/>
      <c r="F29" s="50">
        <v>2000</v>
      </c>
      <c r="G29" s="50">
        <v>1</v>
      </c>
      <c r="H29" s="50">
        <v>1</v>
      </c>
      <c r="I29" s="50">
        <v>1</v>
      </c>
      <c r="J29" s="62">
        <f t="shared" si="1"/>
        <v>1</v>
      </c>
      <c r="K29" s="1" t="s">
        <v>1</v>
      </c>
      <c r="L29" s="63">
        <f t="shared" si="0"/>
        <v>2000</v>
      </c>
    </row>
    <row r="30" spans="1:12" ht="12.75">
      <c r="A30" s="10" t="s">
        <v>43</v>
      </c>
      <c r="B30" s="3"/>
      <c r="C30" s="3"/>
      <c r="D30" s="3"/>
      <c r="E30" s="4"/>
      <c r="F30" s="50">
        <v>1500</v>
      </c>
      <c r="G30" s="50">
        <v>1</v>
      </c>
      <c r="H30" s="50">
        <v>0.2</v>
      </c>
      <c r="I30" s="50">
        <v>7</v>
      </c>
      <c r="J30" s="62">
        <f t="shared" si="1"/>
        <v>1.4000000000000001</v>
      </c>
      <c r="K30" s="1" t="s">
        <v>1</v>
      </c>
      <c r="L30" s="63">
        <f t="shared" si="0"/>
        <v>2100</v>
      </c>
    </row>
    <row r="31" spans="1:12" ht="12.75">
      <c r="A31" s="10" t="s">
        <v>44</v>
      </c>
      <c r="B31" s="3"/>
      <c r="C31" s="3"/>
      <c r="D31" s="3"/>
      <c r="E31" s="4"/>
      <c r="F31" s="50">
        <v>2000</v>
      </c>
      <c r="G31" s="50">
        <v>1</v>
      </c>
      <c r="H31" s="50">
        <v>0.3</v>
      </c>
      <c r="I31" s="50">
        <v>1</v>
      </c>
      <c r="J31" s="62">
        <f t="shared" si="1"/>
        <v>0.3</v>
      </c>
      <c r="K31" s="1" t="s">
        <v>1</v>
      </c>
      <c r="L31" s="63">
        <f t="shared" si="0"/>
        <v>600</v>
      </c>
    </row>
    <row r="32" spans="1:12" ht="12.75">
      <c r="A32" s="10" t="s">
        <v>50</v>
      </c>
      <c r="B32" s="3"/>
      <c r="C32" s="3"/>
      <c r="D32" s="3"/>
      <c r="E32" s="4"/>
      <c r="F32" s="50">
        <v>2000</v>
      </c>
      <c r="G32" s="50">
        <v>1</v>
      </c>
      <c r="H32" s="50">
        <v>0.3</v>
      </c>
      <c r="I32" s="50">
        <v>7</v>
      </c>
      <c r="J32" s="62">
        <f t="shared" si="1"/>
        <v>2.1</v>
      </c>
      <c r="K32" s="1" t="s">
        <v>1</v>
      </c>
      <c r="L32" s="63">
        <f t="shared" si="0"/>
        <v>4200</v>
      </c>
    </row>
    <row r="33" spans="1:12" ht="12.75">
      <c r="A33" s="10" t="s">
        <v>51</v>
      </c>
      <c r="B33" s="3"/>
      <c r="C33" s="3"/>
      <c r="D33" s="3"/>
      <c r="E33" s="4"/>
      <c r="F33" s="50">
        <v>30</v>
      </c>
      <c r="G33" s="50">
        <v>1</v>
      </c>
      <c r="H33" s="50">
        <v>6</v>
      </c>
      <c r="I33" s="50">
        <v>7</v>
      </c>
      <c r="J33" s="62">
        <f t="shared" si="1"/>
        <v>42</v>
      </c>
      <c r="K33" s="1" t="s">
        <v>1</v>
      </c>
      <c r="L33" s="63">
        <f t="shared" si="0"/>
        <v>1260</v>
      </c>
    </row>
    <row r="34" spans="1:12" ht="12.75">
      <c r="A34" s="10" t="s">
        <v>52</v>
      </c>
      <c r="B34" s="3"/>
      <c r="C34" s="3"/>
      <c r="D34" s="3"/>
      <c r="E34" s="4"/>
      <c r="F34" s="50">
        <v>300</v>
      </c>
      <c r="G34" s="50">
        <v>1</v>
      </c>
      <c r="H34" s="50">
        <v>1</v>
      </c>
      <c r="I34" s="50">
        <v>3</v>
      </c>
      <c r="J34" s="62">
        <f t="shared" si="1"/>
        <v>3</v>
      </c>
      <c r="K34" s="1" t="s">
        <v>1</v>
      </c>
      <c r="L34" s="63">
        <f t="shared" si="0"/>
        <v>900</v>
      </c>
    </row>
    <row r="35" spans="1:12" ht="12.75">
      <c r="A35" s="51" t="s">
        <v>53</v>
      </c>
      <c r="B35" s="52"/>
      <c r="C35" s="52"/>
      <c r="D35" s="52"/>
      <c r="E35" s="53"/>
      <c r="F35" s="50"/>
      <c r="G35" s="50"/>
      <c r="H35" s="50"/>
      <c r="I35" s="50"/>
      <c r="J35" s="62">
        <f>H35*I35</f>
        <v>0</v>
      </c>
      <c r="K35" s="1" t="s">
        <v>1</v>
      </c>
      <c r="L35" s="63">
        <f t="shared" si="0"/>
        <v>0</v>
      </c>
    </row>
    <row r="36" spans="1:12" ht="12.75">
      <c r="A36" s="51" t="s">
        <v>53</v>
      </c>
      <c r="B36" s="52"/>
      <c r="C36" s="52"/>
      <c r="D36" s="52"/>
      <c r="E36" s="53"/>
      <c r="F36" s="50"/>
      <c r="G36" s="50"/>
      <c r="H36" s="50"/>
      <c r="I36" s="50"/>
      <c r="J36" s="62">
        <f>H36*I36</f>
        <v>0</v>
      </c>
      <c r="K36" s="1" t="s">
        <v>1</v>
      </c>
      <c r="L36" s="63">
        <f t="shared" si="0"/>
        <v>0</v>
      </c>
    </row>
    <row r="37" spans="1:12" ht="12.75">
      <c r="A37" s="51" t="s">
        <v>53</v>
      </c>
      <c r="B37" s="52"/>
      <c r="C37" s="52"/>
      <c r="D37" s="52"/>
      <c r="E37" s="53"/>
      <c r="F37" s="50"/>
      <c r="G37" s="50"/>
      <c r="H37" s="50"/>
      <c r="I37" s="50"/>
      <c r="J37" s="62">
        <f>H37*I37</f>
        <v>0</v>
      </c>
      <c r="K37" s="1" t="s">
        <v>1</v>
      </c>
      <c r="L37" s="63">
        <f t="shared" si="0"/>
        <v>0</v>
      </c>
    </row>
    <row r="38" spans="1:12" ht="12.75">
      <c r="A38" s="51" t="s">
        <v>53</v>
      </c>
      <c r="B38" s="52"/>
      <c r="C38" s="52"/>
      <c r="D38" s="52"/>
      <c r="E38" s="53"/>
      <c r="F38" s="50"/>
      <c r="G38" s="50"/>
      <c r="H38" s="50"/>
      <c r="I38" s="50"/>
      <c r="J38" s="62">
        <f>H38*I38</f>
        <v>0</v>
      </c>
      <c r="K38" s="1" t="s">
        <v>1</v>
      </c>
      <c r="L38" s="63">
        <f t="shared" si="0"/>
        <v>0</v>
      </c>
    </row>
    <row r="39" spans="1:12" ht="12.75">
      <c r="A39" s="51" t="s">
        <v>53</v>
      </c>
      <c r="B39" s="52"/>
      <c r="C39" s="52"/>
      <c r="D39" s="52"/>
      <c r="E39" s="53"/>
      <c r="F39" s="50"/>
      <c r="G39" s="50"/>
      <c r="H39" s="50"/>
      <c r="I39" s="50"/>
      <c r="J39" s="62">
        <f>H39*I39</f>
        <v>0</v>
      </c>
      <c r="K39" s="1" t="s">
        <v>1</v>
      </c>
      <c r="L39" s="63">
        <f t="shared" si="0"/>
        <v>0</v>
      </c>
    </row>
    <row r="40" spans="1:12" ht="12.75">
      <c r="A40" s="1" t="s">
        <v>6</v>
      </c>
      <c r="B40" s="3"/>
      <c r="C40" s="3"/>
      <c r="D40" s="3"/>
      <c r="E40" s="3"/>
      <c r="F40" s="65">
        <f>SUM(F19:F39)</f>
        <v>13525</v>
      </c>
      <c r="G40" s="4"/>
      <c r="H40" s="4"/>
      <c r="I40" s="4"/>
      <c r="J40" s="1"/>
      <c r="K40" s="1"/>
      <c r="L40" s="64">
        <f>SUM(L19:L39)</f>
        <v>50100</v>
      </c>
    </row>
    <row r="41" spans="1:12" ht="12.75">
      <c r="A41" s="20"/>
      <c r="B41" s="20"/>
      <c r="C41" s="20"/>
      <c r="D41" s="20"/>
      <c r="E41" s="20"/>
      <c r="F41" s="25"/>
      <c r="G41" s="20"/>
      <c r="H41" s="20"/>
      <c r="I41" s="20"/>
      <c r="J41" s="20"/>
      <c r="K41" s="20"/>
      <c r="L41" s="18"/>
    </row>
    <row r="42" ht="18" customHeight="1">
      <c r="A42" s="19" t="s">
        <v>166</v>
      </c>
    </row>
    <row r="43" ht="15" customHeight="1">
      <c r="A43" s="19" t="s">
        <v>170</v>
      </c>
    </row>
    <row r="44" ht="15" customHeight="1">
      <c r="A44" s="26" t="s">
        <v>171</v>
      </c>
    </row>
    <row r="45" ht="15" customHeight="1">
      <c r="A45" s="19"/>
    </row>
    <row r="46" ht="15" customHeight="1">
      <c r="A46" s="44" t="s">
        <v>81</v>
      </c>
    </row>
    <row r="47" ht="15" customHeight="1">
      <c r="A47" s="24"/>
    </row>
    <row r="48" ht="15" customHeight="1">
      <c r="A48" s="19" t="s">
        <v>188</v>
      </c>
    </row>
    <row r="49" ht="15" customHeight="1">
      <c r="A49" s="19" t="s">
        <v>82</v>
      </c>
    </row>
    <row r="50" ht="15" customHeight="1">
      <c r="A50" s="19" t="s">
        <v>214</v>
      </c>
    </row>
    <row r="51" spans="1:13" ht="15" customHeight="1">
      <c r="A51" s="67">
        <f>F19+F20+F21+F22+F23+F24+F30+F33+F32</f>
        <v>6320</v>
      </c>
      <c r="B51" s="19" t="s">
        <v>5</v>
      </c>
      <c r="C51" s="19" t="s">
        <v>83</v>
      </c>
      <c r="K51" s="1" t="s">
        <v>1</v>
      </c>
      <c r="L51" s="66">
        <f>ROUNDUP(A51,-3)</f>
        <v>7000</v>
      </c>
      <c r="M51" s="19" t="s">
        <v>5</v>
      </c>
    </row>
    <row r="52" spans="1:2" ht="15" customHeight="1">
      <c r="A52" s="22"/>
      <c r="B52" s="19"/>
    </row>
    <row r="53" spans="1:2" ht="15" customHeight="1">
      <c r="A53" s="22" t="s">
        <v>84</v>
      </c>
      <c r="B53" s="19"/>
    </row>
    <row r="54" spans="1:2" ht="15" customHeight="1">
      <c r="A54" s="22" t="s">
        <v>85</v>
      </c>
      <c r="B54" s="19"/>
    </row>
    <row r="55" spans="1:12" ht="15" customHeight="1">
      <c r="A55" s="22" t="s">
        <v>87</v>
      </c>
      <c r="B55" s="19"/>
      <c r="K55" s="1" t="s">
        <v>1</v>
      </c>
      <c r="L55" s="50">
        <v>1500</v>
      </c>
    </row>
    <row r="56" spans="1:12" ht="15" customHeight="1">
      <c r="A56" s="22" t="s">
        <v>88</v>
      </c>
      <c r="B56" s="19"/>
      <c r="K56" s="1" t="s">
        <v>1</v>
      </c>
      <c r="L56" s="50">
        <v>3000</v>
      </c>
    </row>
    <row r="57" spans="1:12" ht="15" customHeight="1">
      <c r="A57" s="22" t="s">
        <v>89</v>
      </c>
      <c r="B57" s="19"/>
      <c r="K57" s="1" t="s">
        <v>1</v>
      </c>
      <c r="L57" s="50">
        <v>4500</v>
      </c>
    </row>
    <row r="58" spans="1:12" ht="15" customHeight="1">
      <c r="A58" s="22" t="s">
        <v>90</v>
      </c>
      <c r="B58" s="19"/>
      <c r="K58" s="1" t="s">
        <v>1</v>
      </c>
      <c r="L58" s="50">
        <v>6000</v>
      </c>
    </row>
    <row r="59" spans="1:12" ht="15" customHeight="1">
      <c r="A59" s="22" t="s">
        <v>91</v>
      </c>
      <c r="B59" s="19"/>
      <c r="K59" s="1" t="s">
        <v>1</v>
      </c>
      <c r="L59" s="50">
        <v>6000</v>
      </c>
    </row>
    <row r="60" spans="1:12" ht="15" customHeight="1">
      <c r="A60" s="22" t="s">
        <v>92</v>
      </c>
      <c r="B60" s="19"/>
      <c r="K60" s="1" t="s">
        <v>1</v>
      </c>
      <c r="L60" s="50">
        <v>3000</v>
      </c>
    </row>
    <row r="61" spans="1:13" ht="15" customHeight="1">
      <c r="A61" s="22"/>
      <c r="B61" s="19"/>
      <c r="K61" s="20"/>
      <c r="L61" s="68">
        <f>L55+L56+L57+L58+L59+L60</f>
        <v>24000</v>
      </c>
      <c r="M61" s="19" t="s">
        <v>5</v>
      </c>
    </row>
    <row r="62" spans="1:12" ht="15" customHeight="1">
      <c r="A62" s="22" t="s">
        <v>93</v>
      </c>
      <c r="B62" s="19"/>
      <c r="K62" s="20"/>
      <c r="L62" s="17"/>
    </row>
    <row r="63" spans="1:13" ht="15" customHeight="1">
      <c r="A63" s="22" t="s">
        <v>215</v>
      </c>
      <c r="B63" s="19"/>
      <c r="K63" s="1" t="s">
        <v>1</v>
      </c>
      <c r="L63" s="69">
        <f>L55+L58+L56</f>
        <v>10500</v>
      </c>
      <c r="M63" s="19" t="s">
        <v>5</v>
      </c>
    </row>
    <row r="64" ht="15" customHeight="1">
      <c r="A64" s="19"/>
    </row>
    <row r="65" ht="15" customHeight="1">
      <c r="A65" s="19" t="s">
        <v>125</v>
      </c>
    </row>
    <row r="66" ht="15" customHeight="1">
      <c r="A66" s="24" t="s">
        <v>119</v>
      </c>
    </row>
    <row r="67" ht="15" customHeight="1">
      <c r="A67" s="19"/>
    </row>
    <row r="68" ht="15" customHeight="1">
      <c r="A68" s="19" t="s">
        <v>164</v>
      </c>
    </row>
    <row r="69" ht="15" customHeight="1">
      <c r="A69" s="24" t="s">
        <v>120</v>
      </c>
    </row>
    <row r="70" ht="15" customHeight="1">
      <c r="A70" s="19" t="s">
        <v>216</v>
      </c>
    </row>
    <row r="71" ht="12.75">
      <c r="A71" s="19"/>
    </row>
    <row r="72" spans="1:10" ht="42" customHeight="1">
      <c r="A72" s="86" t="s">
        <v>95</v>
      </c>
      <c r="B72" s="87"/>
      <c r="C72" s="87"/>
      <c r="D72" s="87"/>
      <c r="E72" s="87"/>
      <c r="F72" s="87"/>
      <c r="G72" s="87"/>
      <c r="H72" s="87"/>
      <c r="I72" s="87"/>
      <c r="J72" s="87"/>
    </row>
    <row r="73" spans="1:6" ht="12.75">
      <c r="A73" s="70">
        <f>L40</f>
        <v>50100</v>
      </c>
      <c r="B73" t="s">
        <v>0</v>
      </c>
      <c r="C73" s="70">
        <v>1.1</v>
      </c>
      <c r="D73" t="s">
        <v>1</v>
      </c>
      <c r="E73" s="66">
        <f>A73*C73</f>
        <v>55110.00000000001</v>
      </c>
      <c r="F73" t="s">
        <v>23</v>
      </c>
    </row>
    <row r="75" ht="12.75">
      <c r="A75" s="15" t="s">
        <v>213</v>
      </c>
    </row>
    <row r="76" spans="1:2" ht="12.75">
      <c r="A76" s="54">
        <v>48</v>
      </c>
      <c r="B76" s="19" t="s">
        <v>7</v>
      </c>
    </row>
    <row r="78" ht="12.75">
      <c r="A78" s="15" t="s">
        <v>54</v>
      </c>
    </row>
    <row r="79" spans="1:5" ht="12.75">
      <c r="A79" s="70">
        <f>E73</f>
        <v>55110.00000000001</v>
      </c>
      <c r="B79" t="s">
        <v>2</v>
      </c>
      <c r="C79" s="70">
        <f>A76</f>
        <v>48</v>
      </c>
      <c r="D79" t="s">
        <v>1</v>
      </c>
      <c r="E79" s="66">
        <f>A79/C79</f>
        <v>1148.1250000000002</v>
      </c>
    </row>
    <row r="81" ht="12.75">
      <c r="A81" s="15" t="s">
        <v>70</v>
      </c>
    </row>
    <row r="82" spans="5:8" ht="12.75">
      <c r="E82" s="66">
        <f>E79</f>
        <v>1148.1250000000002</v>
      </c>
      <c r="F82" t="s">
        <v>24</v>
      </c>
      <c r="G82" s="71">
        <f>E82*A76/1000</f>
        <v>55.110000000000014</v>
      </c>
      <c r="H82" t="s">
        <v>25</v>
      </c>
    </row>
    <row r="84" ht="12.75">
      <c r="A84" s="15" t="s">
        <v>96</v>
      </c>
    </row>
    <row r="85" spans="1:8" ht="12.75">
      <c r="A85" s="70">
        <f>E82</f>
        <v>1148.1250000000002</v>
      </c>
      <c r="B85" t="s">
        <v>2</v>
      </c>
      <c r="C85" s="55">
        <v>7</v>
      </c>
      <c r="D85" t="s">
        <v>1</v>
      </c>
      <c r="E85" s="66">
        <f>A85/C85</f>
        <v>164.01785714285717</v>
      </c>
      <c r="G85" s="70">
        <f>G82/C85</f>
        <v>7.8728571428571446</v>
      </c>
      <c r="H85" t="s">
        <v>26</v>
      </c>
    </row>
    <row r="87" ht="13.5">
      <c r="A87" s="43" t="s">
        <v>190</v>
      </c>
    </row>
    <row r="89" ht="12.75">
      <c r="A89" s="15" t="s">
        <v>71</v>
      </c>
    </row>
    <row r="90" spans="1:2" ht="12.75">
      <c r="A90" s="66">
        <f>E85</f>
        <v>164.01785714285717</v>
      </c>
      <c r="B90" s="19" t="s">
        <v>97</v>
      </c>
    </row>
    <row r="92" ht="12.75">
      <c r="A92" s="6" t="s">
        <v>18</v>
      </c>
    </row>
    <row r="93" ht="12.75">
      <c r="A93" t="s">
        <v>19</v>
      </c>
    </row>
    <row r="94" ht="12.75">
      <c r="A94" s="54">
        <v>2</v>
      </c>
    </row>
    <row r="96" ht="12.75">
      <c r="A96" s="15" t="s">
        <v>55</v>
      </c>
    </row>
    <row r="97" spans="1:6" ht="12.75">
      <c r="A97" s="70">
        <f>A90</f>
        <v>164.01785714285717</v>
      </c>
      <c r="B97" t="s">
        <v>3</v>
      </c>
      <c r="C97" s="70">
        <f>A94</f>
        <v>2</v>
      </c>
      <c r="D97" t="s">
        <v>1</v>
      </c>
      <c r="E97" s="66">
        <f>A97*C97</f>
        <v>328.03571428571433</v>
      </c>
      <c r="F97" s="19" t="s">
        <v>21</v>
      </c>
    </row>
    <row r="99" ht="12.75">
      <c r="A99" s="15" t="s">
        <v>98</v>
      </c>
    </row>
    <row r="100" ht="12.75">
      <c r="A100" s="15" t="s">
        <v>99</v>
      </c>
    </row>
    <row r="101" ht="12.75">
      <c r="A101" s="19" t="s">
        <v>100</v>
      </c>
    </row>
    <row r="103" ht="12.75">
      <c r="A103" s="54">
        <v>0.7</v>
      </c>
    </row>
    <row r="105" ht="12.75">
      <c r="A105" s="6" t="s">
        <v>20</v>
      </c>
    </row>
    <row r="106" spans="1:6" ht="12.75">
      <c r="A106" s="70">
        <f>E97</f>
        <v>328.03571428571433</v>
      </c>
      <c r="B106" t="s">
        <v>2</v>
      </c>
      <c r="C106" s="70">
        <f>A103</f>
        <v>0.7</v>
      </c>
      <c r="D106" t="s">
        <v>1</v>
      </c>
      <c r="E106" s="66">
        <f>A106/C106</f>
        <v>468.6224489795919</v>
      </c>
      <c r="F106" s="19" t="s">
        <v>21</v>
      </c>
    </row>
    <row r="108" ht="12.75">
      <c r="A108" s="15" t="s">
        <v>217</v>
      </c>
    </row>
    <row r="109" spans="1:5" ht="12.75">
      <c r="A109" s="54">
        <v>225</v>
      </c>
      <c r="B109" t="s">
        <v>21</v>
      </c>
      <c r="C109" s="56">
        <v>6</v>
      </c>
      <c r="D109" s="19" t="s">
        <v>7</v>
      </c>
      <c r="E109" s="19" t="s">
        <v>102</v>
      </c>
    </row>
    <row r="111" ht="12.75">
      <c r="A111" s="15" t="s">
        <v>72</v>
      </c>
    </row>
    <row r="112" ht="12.75">
      <c r="A112" s="19" t="s">
        <v>101</v>
      </c>
    </row>
    <row r="113" spans="1:5" ht="12.75">
      <c r="A113" s="70">
        <f>E106</f>
        <v>468.6224489795919</v>
      </c>
      <c r="B113" t="s">
        <v>2</v>
      </c>
      <c r="C113" s="70">
        <f>A109</f>
        <v>225</v>
      </c>
      <c r="D113" t="s">
        <v>1</v>
      </c>
      <c r="E113" s="72">
        <f>ROUND(A113/C113,0)</f>
        <v>2</v>
      </c>
    </row>
    <row r="115" ht="12.75">
      <c r="A115" s="15" t="s">
        <v>73</v>
      </c>
    </row>
    <row r="116" ht="12.75">
      <c r="A116" t="s">
        <v>22</v>
      </c>
    </row>
    <row r="117" spans="1:5" ht="12.75">
      <c r="A117" s="70">
        <f>A76</f>
        <v>48</v>
      </c>
      <c r="B117" t="s">
        <v>2</v>
      </c>
      <c r="C117" s="70">
        <f>C109</f>
        <v>6</v>
      </c>
      <c r="D117" t="s">
        <v>1</v>
      </c>
      <c r="E117" s="66">
        <f>A117/C117</f>
        <v>8</v>
      </c>
    </row>
    <row r="119" ht="12.75">
      <c r="A119" s="15" t="s">
        <v>74</v>
      </c>
    </row>
    <row r="121" spans="1:6" ht="12.75">
      <c r="A121" s="73">
        <f>E113</f>
        <v>2</v>
      </c>
      <c r="B121" t="s">
        <v>3</v>
      </c>
      <c r="C121" s="70">
        <f>E117</f>
        <v>8</v>
      </c>
      <c r="D121" t="s">
        <v>1</v>
      </c>
      <c r="E121" s="72">
        <f>ROUND(A121*C121,0)</f>
        <v>16</v>
      </c>
      <c r="F121" s="19" t="s">
        <v>64</v>
      </c>
    </row>
    <row r="122" spans="1:6" s="8" customFormat="1" ht="12.75">
      <c r="A122" s="36" t="s">
        <v>218</v>
      </c>
      <c r="E122" s="23"/>
      <c r="F122" s="22"/>
    </row>
    <row r="123" spans="1:8" s="8" customFormat="1" ht="13.5">
      <c r="A123" s="73">
        <f>A109</f>
        <v>225</v>
      </c>
      <c r="B123" s="22" t="s">
        <v>148</v>
      </c>
      <c r="C123" s="73">
        <f>E113</f>
        <v>2</v>
      </c>
      <c r="D123" t="s">
        <v>1</v>
      </c>
      <c r="E123" s="74">
        <f>A123*C123</f>
        <v>450</v>
      </c>
      <c r="F123" s="38" t="s">
        <v>149</v>
      </c>
      <c r="G123" s="75">
        <f>A76</f>
        <v>48</v>
      </c>
      <c r="H123" s="38" t="s">
        <v>7</v>
      </c>
    </row>
    <row r="124" spans="1:8" s="8" customFormat="1" ht="13.5">
      <c r="A124" s="28"/>
      <c r="B124" s="22"/>
      <c r="C124" s="28"/>
      <c r="E124" s="37"/>
      <c r="F124" s="38"/>
      <c r="G124" s="39"/>
      <c r="H124" s="38"/>
    </row>
    <row r="125" spans="1:8" s="8" customFormat="1" ht="13.5">
      <c r="A125" s="36" t="s">
        <v>159</v>
      </c>
      <c r="B125" s="22"/>
      <c r="C125" s="28"/>
      <c r="E125" s="37"/>
      <c r="F125" s="38"/>
      <c r="G125" s="39"/>
      <c r="H125" s="38"/>
    </row>
    <row r="126" spans="1:10" s="8" customFormat="1" ht="12.75">
      <c r="A126" s="73">
        <f>E123</f>
        <v>450</v>
      </c>
      <c r="B126" s="22" t="s">
        <v>148</v>
      </c>
      <c r="C126" s="73">
        <f>G123</f>
        <v>48</v>
      </c>
      <c r="D126" s="22" t="s">
        <v>148</v>
      </c>
      <c r="E126" s="70">
        <f>A103</f>
        <v>0.7</v>
      </c>
      <c r="F126" t="s">
        <v>1</v>
      </c>
      <c r="G126" s="70">
        <f>A126*C126*E126</f>
        <v>15119.999999999998</v>
      </c>
      <c r="H126" s="22" t="s">
        <v>158</v>
      </c>
      <c r="J126" s="22"/>
    </row>
    <row r="127" spans="1:10" s="8" customFormat="1" ht="12.75">
      <c r="A127" s="28"/>
      <c r="B127" s="22"/>
      <c r="C127" s="28"/>
      <c r="D127" s="22"/>
      <c r="H127" s="22"/>
      <c r="J127" s="22"/>
    </row>
    <row r="128" spans="1:10" s="8" customFormat="1" ht="12.75">
      <c r="A128" s="36" t="s">
        <v>172</v>
      </c>
      <c r="B128" s="22"/>
      <c r="C128" s="28"/>
      <c r="D128" s="22"/>
      <c r="H128" s="22"/>
      <c r="J128" s="22"/>
    </row>
    <row r="129" spans="1:10" s="8" customFormat="1" ht="12.75">
      <c r="A129" s="36" t="s">
        <v>173</v>
      </c>
      <c r="B129" s="22"/>
      <c r="C129" s="28"/>
      <c r="D129" s="22"/>
      <c r="H129" s="22"/>
      <c r="J129" s="22"/>
    </row>
    <row r="130" spans="1:10" s="8" customFormat="1" ht="12.75">
      <c r="A130" s="36" t="s">
        <v>175</v>
      </c>
      <c r="B130" s="22"/>
      <c r="C130" s="28"/>
      <c r="D130" s="22"/>
      <c r="H130" s="22"/>
      <c r="J130" s="22"/>
    </row>
    <row r="131" spans="1:10" s="8" customFormat="1" ht="12.75">
      <c r="A131" s="36" t="s">
        <v>174</v>
      </c>
      <c r="B131" s="22"/>
      <c r="C131" s="28"/>
      <c r="D131" s="22"/>
      <c r="H131" s="22"/>
      <c r="J131" s="22"/>
    </row>
    <row r="132" spans="1:10" s="8" customFormat="1" ht="12.75">
      <c r="A132" s="36"/>
      <c r="B132" s="22"/>
      <c r="C132" s="28"/>
      <c r="D132" s="22"/>
      <c r="H132" s="22"/>
      <c r="J132" s="22"/>
    </row>
    <row r="133" spans="1:8" s="8" customFormat="1" ht="13.5">
      <c r="A133" s="36" t="s">
        <v>189</v>
      </c>
      <c r="B133" s="22"/>
      <c r="C133" s="28"/>
      <c r="E133" s="37"/>
      <c r="F133" s="38"/>
      <c r="G133" s="39"/>
      <c r="H133" s="38"/>
    </row>
    <row r="134" spans="1:8" s="8" customFormat="1" ht="13.5">
      <c r="A134" s="36"/>
      <c r="B134" s="22"/>
      <c r="C134" s="28"/>
      <c r="E134" s="37"/>
      <c r="F134" s="38"/>
      <c r="G134" s="39"/>
      <c r="H134" s="38"/>
    </row>
    <row r="135" spans="1:12" s="8" customFormat="1" ht="12.75">
      <c r="A135" s="36" t="s">
        <v>150</v>
      </c>
      <c r="B135" s="22"/>
      <c r="C135" s="28"/>
      <c r="E135"/>
      <c r="F135" s="39"/>
      <c r="G135" s="38"/>
      <c r="H135" s="38"/>
      <c r="J135"/>
      <c r="K135" s="39"/>
      <c r="L135" s="38"/>
    </row>
    <row r="136" spans="1:11" s="8" customFormat="1" ht="13.5">
      <c r="A136" t="s">
        <v>1</v>
      </c>
      <c r="B136" s="75">
        <f>E123*0.1</f>
        <v>45</v>
      </c>
      <c r="C136" s="38" t="s">
        <v>112</v>
      </c>
      <c r="D136" s="22" t="s">
        <v>155</v>
      </c>
      <c r="E136" s="37"/>
      <c r="F136"/>
      <c r="G136" s="39"/>
      <c r="H136" t="s">
        <v>1</v>
      </c>
      <c r="I136" s="75">
        <f>B136*G123</f>
        <v>2160</v>
      </c>
      <c r="J136" s="38" t="s">
        <v>5</v>
      </c>
      <c r="K136" s="38"/>
    </row>
    <row r="137" spans="1:11" s="8" customFormat="1" ht="13.5">
      <c r="A137"/>
      <c r="B137" s="39"/>
      <c r="C137" s="38"/>
      <c r="D137" s="22"/>
      <c r="E137" s="37"/>
      <c r="F137"/>
      <c r="G137" s="39"/>
      <c r="H137"/>
      <c r="I137" s="39"/>
      <c r="J137" s="38"/>
      <c r="K137" s="38"/>
    </row>
    <row r="138" spans="1:8" s="8" customFormat="1" ht="13.5">
      <c r="A138" s="36" t="s">
        <v>151</v>
      </c>
      <c r="B138" s="22"/>
      <c r="C138" s="28"/>
      <c r="E138" s="37"/>
      <c r="F138" s="38"/>
      <c r="G138" s="39"/>
      <c r="H138" s="38"/>
    </row>
    <row r="139" spans="1:10" s="8" customFormat="1" ht="13.5">
      <c r="A139" t="s">
        <v>1</v>
      </c>
      <c r="B139" s="75">
        <f>E123*0.5</f>
        <v>225</v>
      </c>
      <c r="C139" s="38" t="s">
        <v>112</v>
      </c>
      <c r="D139" s="22" t="s">
        <v>155</v>
      </c>
      <c r="E139" s="37"/>
      <c r="F139"/>
      <c r="G139" s="39"/>
      <c r="H139" t="s">
        <v>1</v>
      </c>
      <c r="I139" s="75">
        <f>B139*G123</f>
        <v>10800</v>
      </c>
      <c r="J139" s="38" t="s">
        <v>5</v>
      </c>
    </row>
    <row r="140" spans="1:10" s="8" customFormat="1" ht="13.5">
      <c r="A140"/>
      <c r="B140" s="39"/>
      <c r="C140" s="38"/>
      <c r="D140" s="22"/>
      <c r="E140" s="37"/>
      <c r="F140"/>
      <c r="G140" s="39"/>
      <c r="H140"/>
      <c r="I140" s="39"/>
      <c r="J140" s="38"/>
    </row>
    <row r="141" spans="1:8" s="8" customFormat="1" ht="13.5">
      <c r="A141" s="36" t="s">
        <v>152</v>
      </c>
      <c r="B141" s="22"/>
      <c r="C141" s="28"/>
      <c r="E141" s="37"/>
      <c r="F141" s="38"/>
      <c r="G141" s="39"/>
      <c r="H141" s="38"/>
    </row>
    <row r="142" spans="1:8" s="8" customFormat="1" ht="13.5">
      <c r="A142" s="36" t="s">
        <v>153</v>
      </c>
      <c r="B142" s="22"/>
      <c r="C142" s="28"/>
      <c r="E142" s="37"/>
      <c r="F142" s="38"/>
      <c r="G142" s="39"/>
      <c r="H142" s="38"/>
    </row>
    <row r="143" spans="1:8" s="8" customFormat="1" ht="13.5">
      <c r="A143" s="40" t="s">
        <v>154</v>
      </c>
      <c r="B143" s="22"/>
      <c r="C143" s="28"/>
      <c r="E143" s="37"/>
      <c r="F143" s="38"/>
      <c r="G143" s="39"/>
      <c r="H143" s="38"/>
    </row>
    <row r="144" spans="1:8" s="8" customFormat="1" ht="13.5">
      <c r="A144" s="36" t="s">
        <v>156</v>
      </c>
      <c r="B144" s="22"/>
      <c r="C144" s="28"/>
      <c r="E144" s="37"/>
      <c r="F144" s="38"/>
      <c r="G144" s="39"/>
      <c r="H144" s="38"/>
    </row>
    <row r="145" spans="1:8" s="8" customFormat="1" ht="13.5">
      <c r="A145" s="36" t="s">
        <v>157</v>
      </c>
      <c r="B145" s="22"/>
      <c r="C145" s="28"/>
      <c r="E145" s="37"/>
      <c r="F145" s="38"/>
      <c r="G145" s="39"/>
      <c r="H145" s="38"/>
    </row>
    <row r="147" ht="13.5">
      <c r="A147" s="44" t="s">
        <v>104</v>
      </c>
    </row>
    <row r="148" ht="12.75">
      <c r="A148" s="7"/>
    </row>
    <row r="149" ht="12.75">
      <c r="A149" s="19" t="s">
        <v>126</v>
      </c>
    </row>
    <row r="151" ht="12.75">
      <c r="A151" s="15" t="s">
        <v>75</v>
      </c>
    </row>
    <row r="152" spans="1:5" ht="12.75">
      <c r="A152" s="66">
        <f>E85</f>
        <v>164.01785714285717</v>
      </c>
      <c r="C152" t="s">
        <v>24</v>
      </c>
      <c r="D152" s="70">
        <f>G85</f>
        <v>7.8728571428571446</v>
      </c>
      <c r="E152" t="s">
        <v>26</v>
      </c>
    </row>
    <row r="154" spans="1:9" ht="13.5" customHeight="1">
      <c r="A154" s="15" t="s">
        <v>65</v>
      </c>
      <c r="B154" s="9"/>
      <c r="C154" s="9"/>
      <c r="D154" s="9"/>
      <c r="E154" s="9"/>
      <c r="F154" s="9"/>
      <c r="G154" s="9"/>
      <c r="H154" s="9"/>
      <c r="I154" s="9"/>
    </row>
    <row r="155" ht="12.75">
      <c r="A155" s="19" t="s">
        <v>68</v>
      </c>
    </row>
    <row r="156" spans="1:9" ht="13.5" customHeight="1">
      <c r="A156" s="15" t="s">
        <v>66</v>
      </c>
      <c r="B156" s="9"/>
      <c r="C156" s="9"/>
      <c r="D156" s="9"/>
      <c r="E156" s="9"/>
      <c r="F156" s="9"/>
      <c r="G156" s="9"/>
      <c r="H156" s="9"/>
      <c r="I156" s="9"/>
    </row>
    <row r="157" spans="1:9" ht="13.5" customHeight="1">
      <c r="A157" s="15" t="s">
        <v>67</v>
      </c>
      <c r="B157" s="9"/>
      <c r="C157" s="9"/>
      <c r="D157" s="9"/>
      <c r="E157" s="9"/>
      <c r="F157" s="9"/>
      <c r="G157" s="9"/>
      <c r="H157" s="9"/>
      <c r="I157" s="9"/>
    </row>
    <row r="158" spans="1:6" ht="12.75">
      <c r="A158" s="70">
        <f>D152</f>
        <v>7.8728571428571446</v>
      </c>
      <c r="B158" t="s">
        <v>3</v>
      </c>
      <c r="C158" s="55">
        <v>1.2</v>
      </c>
      <c r="D158" t="s">
        <v>1</v>
      </c>
      <c r="E158" s="66">
        <f>A158*C158</f>
        <v>9.447428571428572</v>
      </c>
      <c r="F158" t="s">
        <v>27</v>
      </c>
    </row>
    <row r="160" ht="12.75">
      <c r="A160" s="15" t="s">
        <v>226</v>
      </c>
    </row>
    <row r="161" ht="12.75">
      <c r="A161" s="19" t="s">
        <v>181</v>
      </c>
    </row>
    <row r="162" ht="12.75">
      <c r="A162" s="19" t="s">
        <v>182</v>
      </c>
    </row>
    <row r="163" spans="1:2" ht="12.75">
      <c r="A163" s="54">
        <v>5.5</v>
      </c>
      <c r="B163" s="19" t="s">
        <v>69</v>
      </c>
    </row>
    <row r="164" ht="12.75">
      <c r="A164" s="19" t="s">
        <v>56</v>
      </c>
    </row>
    <row r="166" ht="12.75">
      <c r="A166" s="6" t="s">
        <v>28</v>
      </c>
    </row>
    <row r="167" spans="1:10" ht="12.75">
      <c r="A167" s="70">
        <f>E158</f>
        <v>9.447428571428572</v>
      </c>
      <c r="B167" t="s">
        <v>2</v>
      </c>
      <c r="C167" s="70">
        <f>A163</f>
        <v>5.5</v>
      </c>
      <c r="D167" t="s">
        <v>1</v>
      </c>
      <c r="E167" s="66">
        <f>A167/C167</f>
        <v>1.717714285714286</v>
      </c>
      <c r="F167" t="s">
        <v>29</v>
      </c>
      <c r="J167" s="9"/>
    </row>
    <row r="169" ht="12.75">
      <c r="A169" s="6" t="s">
        <v>30</v>
      </c>
    </row>
    <row r="170" spans="1:2" ht="12.75">
      <c r="A170" s="54">
        <v>200</v>
      </c>
      <c r="B170" t="s">
        <v>5</v>
      </c>
    </row>
    <row r="172" spans="1:11" ht="12.75">
      <c r="A172" s="6" t="s">
        <v>31</v>
      </c>
      <c r="K172" s="9"/>
    </row>
    <row r="173" spans="1:5" ht="12.75">
      <c r="A173" s="70">
        <f>E167</f>
        <v>1.717714285714286</v>
      </c>
      <c r="B173" t="s">
        <v>2</v>
      </c>
      <c r="C173" s="70">
        <f>A170</f>
        <v>200</v>
      </c>
      <c r="D173" t="s">
        <v>1</v>
      </c>
      <c r="E173" s="76">
        <f>A173/C173*1000</f>
        <v>8.588571428571429</v>
      </c>
    </row>
    <row r="175" spans="1:8" ht="12.75">
      <c r="A175" s="6" t="s">
        <v>10</v>
      </c>
      <c r="G175" s="66">
        <f>ROUNDUP(E173,0)</f>
        <v>9</v>
      </c>
      <c r="H175" s="19" t="s">
        <v>64</v>
      </c>
    </row>
    <row r="177" spans="1:8" ht="12.75">
      <c r="A177" t="s">
        <v>8</v>
      </c>
      <c r="G177" s="55">
        <v>24</v>
      </c>
      <c r="H177" t="s">
        <v>7</v>
      </c>
    </row>
    <row r="178" ht="12.75">
      <c r="A178" s="6" t="s">
        <v>9</v>
      </c>
    </row>
    <row r="179" spans="1:5" ht="12.75">
      <c r="A179" s="70">
        <f>A76</f>
        <v>48</v>
      </c>
      <c r="B179" t="s">
        <v>2</v>
      </c>
      <c r="C179" s="70">
        <f>G177</f>
        <v>24</v>
      </c>
      <c r="D179" t="s">
        <v>1</v>
      </c>
      <c r="E179" s="71">
        <f>A179/C179</f>
        <v>2</v>
      </c>
    </row>
    <row r="180" s="8" customFormat="1" ht="12.75">
      <c r="E180" s="42"/>
    </row>
    <row r="181" ht="12.75">
      <c r="A181" s="19" t="s">
        <v>58</v>
      </c>
    </row>
    <row r="182" spans="1:5" ht="12.75">
      <c r="A182" s="67">
        <f>G175</f>
        <v>9</v>
      </c>
      <c r="B182" s="19" t="s">
        <v>57</v>
      </c>
      <c r="C182" s="70">
        <f>E179</f>
        <v>2</v>
      </c>
      <c r="D182" t="s">
        <v>1</v>
      </c>
      <c r="E182" s="72">
        <f>ROUNDUP(A182/C182,0)</f>
        <v>5</v>
      </c>
    </row>
    <row r="183" spans="1:5" s="8" customFormat="1" ht="12.75">
      <c r="A183" s="22"/>
      <c r="B183" s="22"/>
      <c r="E183" s="23"/>
    </row>
    <row r="184" ht="12.75">
      <c r="A184" s="19" t="s">
        <v>224</v>
      </c>
    </row>
    <row r="185" ht="12.75">
      <c r="A185" s="19" t="s">
        <v>59</v>
      </c>
    </row>
    <row r="186" spans="1:6" ht="12.75">
      <c r="A186" s="67">
        <f>A76</f>
        <v>48</v>
      </c>
      <c r="B186" s="19" t="s">
        <v>60</v>
      </c>
      <c r="C186" s="57">
        <v>1.5</v>
      </c>
      <c r="D186" t="s">
        <v>1</v>
      </c>
      <c r="E186" s="70">
        <f>A186*C186</f>
        <v>72</v>
      </c>
      <c r="F186" s="19" t="s">
        <v>7</v>
      </c>
    </row>
    <row r="187" spans="1:6" ht="12.75">
      <c r="A187" s="67">
        <f>E186</f>
        <v>72</v>
      </c>
      <c r="B187" s="19" t="s">
        <v>57</v>
      </c>
      <c r="C187" s="67">
        <f>G177</f>
        <v>24</v>
      </c>
      <c r="D187" t="s">
        <v>1</v>
      </c>
      <c r="E187" s="71">
        <f>A187/C187</f>
        <v>3</v>
      </c>
      <c r="F187" s="19" t="s">
        <v>62</v>
      </c>
    </row>
    <row r="188" spans="1:3" s="8" customFormat="1" ht="12.75">
      <c r="A188" s="22" t="s">
        <v>61</v>
      </c>
      <c r="B188" s="22"/>
      <c r="C188" s="22"/>
    </row>
    <row r="189" spans="1:5" s="8" customFormat="1" ht="12.75">
      <c r="A189" s="67">
        <f>E173</f>
        <v>8.588571428571429</v>
      </c>
      <c r="B189" s="19" t="s">
        <v>57</v>
      </c>
      <c r="C189" s="67">
        <f>E187</f>
        <v>3</v>
      </c>
      <c r="D189" t="s">
        <v>1</v>
      </c>
      <c r="E189" s="72">
        <f>ROUNDUP(A189/C189,0)</f>
        <v>3</v>
      </c>
    </row>
    <row r="190" spans="1:5" s="8" customFormat="1" ht="12.75">
      <c r="A190" s="22" t="s">
        <v>63</v>
      </c>
      <c r="B190" s="22"/>
      <c r="C190" s="22"/>
      <c r="E190" s="23"/>
    </row>
    <row r="191" spans="1:7" s="8" customFormat="1" ht="12.75">
      <c r="A191" s="77">
        <f>E189</f>
        <v>3</v>
      </c>
      <c r="B191" s="19" t="s">
        <v>60</v>
      </c>
      <c r="C191" s="67">
        <f>E187</f>
        <v>3</v>
      </c>
      <c r="D191" t="s">
        <v>1</v>
      </c>
      <c r="E191" s="72">
        <f>A191*C191</f>
        <v>9</v>
      </c>
      <c r="F191" s="22" t="s">
        <v>64</v>
      </c>
      <c r="G191" s="22" t="s">
        <v>206</v>
      </c>
    </row>
    <row r="192" spans="1:7" ht="12.75">
      <c r="A192" s="6"/>
      <c r="G192" s="19" t="s">
        <v>207</v>
      </c>
    </row>
    <row r="193" spans="1:7" ht="12.75">
      <c r="A193" s="6"/>
      <c r="G193" s="19"/>
    </row>
    <row r="194" spans="1:7" ht="13.5">
      <c r="A194" s="45" t="s">
        <v>192</v>
      </c>
      <c r="G194" s="19"/>
    </row>
    <row r="195" spans="1:7" ht="12.75">
      <c r="A195" s="29"/>
      <c r="G195" s="19"/>
    </row>
    <row r="196" spans="1:7" ht="12.75">
      <c r="A196" s="15" t="s">
        <v>194</v>
      </c>
      <c r="G196" s="19"/>
    </row>
    <row r="197" spans="1:7" ht="12.75">
      <c r="A197" s="15" t="s">
        <v>193</v>
      </c>
      <c r="G197" s="19"/>
    </row>
    <row r="198" spans="1:7" ht="12.75">
      <c r="A198" s="15" t="s">
        <v>105</v>
      </c>
      <c r="G198" s="19"/>
    </row>
    <row r="199" spans="1:7" ht="12.75">
      <c r="A199" s="15"/>
      <c r="G199" s="19"/>
    </row>
    <row r="200" spans="1:7" ht="12.75">
      <c r="A200" s="15" t="s">
        <v>109</v>
      </c>
      <c r="G200" s="19"/>
    </row>
    <row r="201" spans="1:7" ht="12.75">
      <c r="A201" s="57">
        <v>45.2</v>
      </c>
      <c r="B201" s="19" t="s">
        <v>7</v>
      </c>
      <c r="G201" s="19"/>
    </row>
    <row r="202" spans="1:7" ht="12.75">
      <c r="A202" s="22"/>
      <c r="B202" s="19"/>
      <c r="G202" s="19"/>
    </row>
    <row r="203" spans="1:7" s="8" customFormat="1" ht="12.75">
      <c r="A203" s="22" t="s">
        <v>106</v>
      </c>
      <c r="G203" s="22"/>
    </row>
    <row r="204" spans="1:7" s="8" customFormat="1" ht="12.75">
      <c r="A204" s="67">
        <f>E187</f>
        <v>3</v>
      </c>
      <c r="B204" s="22" t="s">
        <v>64</v>
      </c>
      <c r="C204" s="22" t="s">
        <v>107</v>
      </c>
      <c r="G204" s="22"/>
    </row>
    <row r="205" spans="1:7" ht="12.75">
      <c r="A205" s="78">
        <f>A201</f>
        <v>45.2</v>
      </c>
      <c r="B205" s="19" t="s">
        <v>60</v>
      </c>
      <c r="C205" s="70">
        <f>A204</f>
        <v>3</v>
      </c>
      <c r="D205" t="s">
        <v>1</v>
      </c>
      <c r="E205" s="70">
        <f>A205*C205</f>
        <v>135.60000000000002</v>
      </c>
      <c r="F205" s="19" t="s">
        <v>7</v>
      </c>
      <c r="G205" s="19" t="s">
        <v>108</v>
      </c>
    </row>
    <row r="206" spans="1:7" s="8" customFormat="1" ht="12.75">
      <c r="A206" s="21"/>
      <c r="B206" s="22"/>
      <c r="F206" s="22"/>
      <c r="G206" s="22"/>
    </row>
    <row r="207" spans="1:7" s="8" customFormat="1" ht="12.75">
      <c r="A207" s="27" t="s">
        <v>110</v>
      </c>
      <c r="B207" s="22"/>
      <c r="F207" s="22"/>
      <c r="G207" s="22"/>
    </row>
    <row r="208" spans="1:7" s="8" customFormat="1" ht="12.75">
      <c r="A208" s="79">
        <f>A170</f>
        <v>200</v>
      </c>
      <c r="B208" s="22" t="s">
        <v>60</v>
      </c>
      <c r="C208" s="73">
        <f>E191</f>
        <v>9</v>
      </c>
      <c r="D208" t="s">
        <v>1</v>
      </c>
      <c r="E208" s="70">
        <f>A208*C208</f>
        <v>1800</v>
      </c>
      <c r="F208" s="22" t="s">
        <v>5</v>
      </c>
      <c r="G208" s="22"/>
    </row>
    <row r="209" spans="1:7" s="8" customFormat="1" ht="12.75">
      <c r="A209" s="27"/>
      <c r="B209" s="22"/>
      <c r="F209" s="22"/>
      <c r="G209" s="22"/>
    </row>
    <row r="210" spans="1:7" s="8" customFormat="1" ht="12.75">
      <c r="A210" s="27" t="s">
        <v>111</v>
      </c>
      <c r="B210" s="22"/>
      <c r="F210" s="22"/>
      <c r="G210" s="22"/>
    </row>
    <row r="211" spans="1:7" s="8" customFormat="1" ht="12.75">
      <c r="A211" s="79">
        <f>E208</f>
        <v>1800</v>
      </c>
      <c r="B211" s="19" t="s">
        <v>57</v>
      </c>
      <c r="C211" s="70">
        <f>A76</f>
        <v>48</v>
      </c>
      <c r="D211" t="s">
        <v>1</v>
      </c>
      <c r="E211" s="70">
        <f>A211/C211</f>
        <v>37.5</v>
      </c>
      <c r="F211" s="22" t="s">
        <v>112</v>
      </c>
      <c r="G211" s="22"/>
    </row>
    <row r="212" spans="1:7" s="8" customFormat="1" ht="12.75">
      <c r="A212" s="21" t="s">
        <v>113</v>
      </c>
      <c r="B212" s="22"/>
      <c r="F212" s="22"/>
      <c r="G212" s="22"/>
    </row>
    <row r="213" spans="1:7" s="8" customFormat="1" ht="12.75">
      <c r="A213" s="27" t="s">
        <v>114</v>
      </c>
      <c r="B213" s="22"/>
      <c r="F213" s="22"/>
      <c r="G213" s="22"/>
    </row>
    <row r="214" spans="1:7" s="8" customFormat="1" ht="12.75">
      <c r="A214" s="30" t="s">
        <v>115</v>
      </c>
      <c r="B214" s="22"/>
      <c r="F214" s="22"/>
      <c r="G214" s="22"/>
    </row>
    <row r="215" spans="1:7" s="8" customFormat="1" ht="12.75">
      <c r="A215" s="30"/>
      <c r="B215" s="22"/>
      <c r="F215" s="22"/>
      <c r="G215" s="22"/>
    </row>
    <row r="216" spans="1:7" s="8" customFormat="1" ht="12.75">
      <c r="A216" s="30"/>
      <c r="B216" s="22"/>
      <c r="F216" s="22"/>
      <c r="G216" s="22"/>
    </row>
    <row r="217" spans="1:7" s="8" customFormat="1" ht="13.5">
      <c r="A217" s="49" t="s">
        <v>195</v>
      </c>
      <c r="B217" s="22"/>
      <c r="F217" s="22"/>
      <c r="G217" s="22"/>
    </row>
    <row r="218" spans="1:7" ht="12.75">
      <c r="A218" s="6"/>
      <c r="G218" s="19"/>
    </row>
    <row r="219" spans="1:8" ht="12.75">
      <c r="A219" s="32" t="s">
        <v>14</v>
      </c>
      <c r="B219" s="32"/>
      <c r="C219" s="32"/>
      <c r="D219" s="7" t="s">
        <v>103</v>
      </c>
      <c r="E219" s="7" t="s">
        <v>11</v>
      </c>
      <c r="F219" s="7" t="s">
        <v>12</v>
      </c>
      <c r="G219" s="7"/>
      <c r="H219" s="7" t="s">
        <v>13</v>
      </c>
    </row>
    <row r="220" spans="1:8" ht="12.75">
      <c r="A220" s="33" t="s">
        <v>78</v>
      </c>
      <c r="B220" s="31"/>
      <c r="C220" s="31"/>
      <c r="D220" s="58" t="s">
        <v>76</v>
      </c>
      <c r="E220" s="50">
        <v>12</v>
      </c>
      <c r="F220" s="50">
        <v>18000</v>
      </c>
      <c r="H220" s="62">
        <f>E220*F220</f>
        <v>216000</v>
      </c>
    </row>
    <row r="221" spans="1:8" ht="27.75" customHeight="1">
      <c r="A221" s="33" t="s">
        <v>79</v>
      </c>
      <c r="B221" s="31"/>
      <c r="C221" s="31"/>
      <c r="D221" s="59" t="s">
        <v>77</v>
      </c>
      <c r="E221" s="60">
        <v>16</v>
      </c>
      <c r="F221" s="50">
        <v>8400</v>
      </c>
      <c r="H221" s="62">
        <f>E221*F221</f>
        <v>134400</v>
      </c>
    </row>
    <row r="222" spans="1:8" ht="26.25">
      <c r="A222" s="31" t="s">
        <v>15</v>
      </c>
      <c r="B222" s="31" t="s">
        <v>32</v>
      </c>
      <c r="C222" s="31"/>
      <c r="D222" s="59" t="s">
        <v>118</v>
      </c>
      <c r="E222" s="50">
        <v>1</v>
      </c>
      <c r="F222" s="50">
        <v>78950</v>
      </c>
      <c r="H222" s="62">
        <f>E222*F222</f>
        <v>78950</v>
      </c>
    </row>
    <row r="223" spans="1:8" ht="52.5">
      <c r="A223" s="33" t="s">
        <v>80</v>
      </c>
      <c r="B223" s="31"/>
      <c r="C223" s="31"/>
      <c r="D223" s="61" t="s">
        <v>116</v>
      </c>
      <c r="E223" s="50">
        <v>1</v>
      </c>
      <c r="F223" s="50">
        <v>27000</v>
      </c>
      <c r="H223" s="62">
        <f>E223*F223</f>
        <v>27000</v>
      </c>
    </row>
    <row r="224" spans="1:8" ht="12.75">
      <c r="A224" s="33" t="s">
        <v>185</v>
      </c>
      <c r="B224" s="31"/>
      <c r="C224" s="31"/>
      <c r="D224" s="58" t="s">
        <v>117</v>
      </c>
      <c r="E224" s="50">
        <v>1</v>
      </c>
      <c r="F224" s="50"/>
      <c r="H224" s="62">
        <f>SUM(H220:H223)*0.05</f>
        <v>22817.5</v>
      </c>
    </row>
    <row r="225" spans="1:3" ht="12.75">
      <c r="A225" s="31"/>
      <c r="B225" s="31"/>
      <c r="C225" s="31"/>
    </row>
    <row r="226" spans="1:9" ht="12.75">
      <c r="A226" s="32" t="s">
        <v>16</v>
      </c>
      <c r="B226" s="32"/>
      <c r="C226" s="32"/>
      <c r="D226" s="7"/>
      <c r="E226" s="7"/>
      <c r="F226" s="7"/>
      <c r="G226" s="7"/>
      <c r="H226" s="66">
        <f>SUM(H220:H225)</f>
        <v>479167.5</v>
      </c>
      <c r="I226" t="s">
        <v>33</v>
      </c>
    </row>
    <row r="229" ht="13.5">
      <c r="A229" s="24" t="s">
        <v>221</v>
      </c>
    </row>
    <row r="230" ht="12.75">
      <c r="A230" s="19" t="s">
        <v>196</v>
      </c>
    </row>
    <row r="231" spans="1:3" ht="12.75">
      <c r="A231" s="70">
        <f>L51</f>
        <v>7000</v>
      </c>
      <c r="B231" s="19" t="s">
        <v>5</v>
      </c>
      <c r="C231" s="19" t="s">
        <v>222</v>
      </c>
    </row>
    <row r="232" spans="2:3" s="8" customFormat="1" ht="12.75">
      <c r="B232" s="22"/>
      <c r="C232" s="22"/>
    </row>
    <row r="233" spans="1:3" s="8" customFormat="1" ht="12.75">
      <c r="A233" s="22" t="s">
        <v>197</v>
      </c>
      <c r="B233" s="22"/>
      <c r="C233" s="22"/>
    </row>
    <row r="234" spans="1:2" ht="12.75">
      <c r="A234" s="22" t="s">
        <v>127</v>
      </c>
      <c r="B234" s="19"/>
    </row>
    <row r="235" spans="1:2" ht="12.75">
      <c r="A235" s="8" t="s">
        <v>223</v>
      </c>
      <c r="B235" s="19"/>
    </row>
    <row r="236" ht="12.75">
      <c r="A236" s="19" t="s">
        <v>123</v>
      </c>
    </row>
    <row r="237" ht="12.75">
      <c r="A237" s="19" t="s">
        <v>198</v>
      </c>
    </row>
    <row r="238" ht="12.75">
      <c r="A238" s="19" t="s">
        <v>199</v>
      </c>
    </row>
    <row r="239" ht="12.75">
      <c r="A239" s="19" t="s">
        <v>124</v>
      </c>
    </row>
    <row r="240" ht="12.75">
      <c r="A240" s="19" t="s">
        <v>200</v>
      </c>
    </row>
    <row r="241" ht="12.75">
      <c r="A241" s="19" t="s">
        <v>121</v>
      </c>
    </row>
    <row r="242" ht="12.75">
      <c r="A242" s="19" t="s">
        <v>122</v>
      </c>
    </row>
    <row r="243" ht="12.75">
      <c r="A243" s="19" t="s">
        <v>128</v>
      </c>
    </row>
    <row r="244" ht="12.75">
      <c r="A244" s="19"/>
    </row>
    <row r="245" ht="12.75">
      <c r="A245" s="19" t="s">
        <v>201</v>
      </c>
    </row>
    <row r="246" ht="12.75">
      <c r="A246" s="19" t="s">
        <v>176</v>
      </c>
    </row>
    <row r="247" ht="12.75">
      <c r="A247" s="19" t="s">
        <v>169</v>
      </c>
    </row>
    <row r="248" spans="1:6" ht="12.75">
      <c r="A248" s="55">
        <v>16</v>
      </c>
      <c r="B248" s="19" t="s">
        <v>57</v>
      </c>
      <c r="C248" s="55">
        <v>13</v>
      </c>
      <c r="D248" t="s">
        <v>1</v>
      </c>
      <c r="E248" s="70">
        <f>A248/C248</f>
        <v>1.2307692307692308</v>
      </c>
      <c r="F248" s="19" t="s">
        <v>168</v>
      </c>
    </row>
    <row r="250" ht="12.75">
      <c r="A250" s="19" t="s">
        <v>131</v>
      </c>
    </row>
    <row r="251" spans="1:6" ht="12.75">
      <c r="A251" s="55">
        <v>3.1</v>
      </c>
      <c r="B251" s="19" t="s">
        <v>129</v>
      </c>
      <c r="C251" t="s">
        <v>1</v>
      </c>
      <c r="D251" s="55">
        <v>200</v>
      </c>
      <c r="E251" s="19" t="s">
        <v>5</v>
      </c>
      <c r="F251" s="19" t="s">
        <v>130</v>
      </c>
    </row>
    <row r="252" spans="1:6" ht="12.75">
      <c r="A252" s="55">
        <v>4</v>
      </c>
      <c r="B252" s="19" t="s">
        <v>129</v>
      </c>
      <c r="C252" t="s">
        <v>1</v>
      </c>
      <c r="D252" s="55">
        <v>370</v>
      </c>
      <c r="E252" s="19" t="s">
        <v>5</v>
      </c>
      <c r="F252" s="19" t="s">
        <v>132</v>
      </c>
    </row>
    <row r="253" spans="2:6" s="8" customFormat="1" ht="12.75">
      <c r="B253" s="22"/>
      <c r="E253" s="22"/>
      <c r="F253" s="35" t="s">
        <v>133</v>
      </c>
    </row>
    <row r="254" spans="2:6" s="8" customFormat="1" ht="12.75">
      <c r="B254" s="22"/>
      <c r="E254" s="22"/>
      <c r="F254" s="22"/>
    </row>
    <row r="255" ht="13.5">
      <c r="A255" s="24" t="s">
        <v>202</v>
      </c>
    </row>
    <row r="282" ht="12.75">
      <c r="A282" s="19" t="s">
        <v>134</v>
      </c>
    </row>
    <row r="283" spans="1:7" ht="12.75">
      <c r="A283" s="70">
        <f>D251</f>
        <v>200</v>
      </c>
      <c r="B283" s="19" t="s">
        <v>60</v>
      </c>
      <c r="C283" s="70">
        <v>24</v>
      </c>
      <c r="D283" t="s">
        <v>1</v>
      </c>
      <c r="E283" s="70">
        <f>A283*C283</f>
        <v>4800</v>
      </c>
      <c r="F283" s="19" t="s">
        <v>135</v>
      </c>
      <c r="G283" s="19" t="s">
        <v>145</v>
      </c>
    </row>
    <row r="284" spans="1:7" ht="12.75">
      <c r="A284" s="70">
        <f>D252</f>
        <v>370</v>
      </c>
      <c r="B284" s="19" t="s">
        <v>60</v>
      </c>
      <c r="C284" s="70">
        <v>24</v>
      </c>
      <c r="D284" t="s">
        <v>1</v>
      </c>
      <c r="E284" s="70">
        <f>A284*C284</f>
        <v>8880</v>
      </c>
      <c r="F284" t="s">
        <v>135</v>
      </c>
      <c r="G284" s="19" t="s">
        <v>142</v>
      </c>
    </row>
    <row r="285" ht="12.75">
      <c r="B285" s="19"/>
    </row>
    <row r="286" spans="1:2" ht="12.75">
      <c r="A286" s="19" t="s">
        <v>136</v>
      </c>
      <c r="B286" s="19"/>
    </row>
    <row r="287" spans="1:2" ht="12.75">
      <c r="A287" s="70">
        <f>D152*1000</f>
        <v>7872.857142857145</v>
      </c>
      <c r="B287" s="19" t="s">
        <v>137</v>
      </c>
    </row>
    <row r="288" ht="12.75">
      <c r="B288" s="19"/>
    </row>
    <row r="289" spans="1:2" ht="12.75">
      <c r="A289" s="19" t="s">
        <v>143</v>
      </c>
      <c r="B289" s="19"/>
    </row>
    <row r="290" spans="1:2" ht="12.75">
      <c r="A290" s="67">
        <f>ROUND(A287+4000,-3)</f>
        <v>12000</v>
      </c>
      <c r="B290" s="19" t="s">
        <v>137</v>
      </c>
    </row>
    <row r="291" spans="1:2" s="8" customFormat="1" ht="12.75">
      <c r="A291" s="22"/>
      <c r="B291" s="22"/>
    </row>
    <row r="292" spans="1:2" s="8" customFormat="1" ht="12.75">
      <c r="A292" s="22" t="s">
        <v>139</v>
      </c>
      <c r="B292" s="22"/>
    </row>
    <row r="293" spans="1:2" ht="12.75">
      <c r="A293" s="26" t="s">
        <v>138</v>
      </c>
      <c r="B293" s="19"/>
    </row>
    <row r="294" spans="1:6" ht="12.75">
      <c r="A294" s="70">
        <f>E208</f>
        <v>1800</v>
      </c>
      <c r="B294" s="19" t="s">
        <v>57</v>
      </c>
      <c r="C294" s="55">
        <v>10</v>
      </c>
      <c r="D294" t="s">
        <v>1</v>
      </c>
      <c r="E294" s="70">
        <f>A294/C294</f>
        <v>180</v>
      </c>
      <c r="F294" s="19" t="s">
        <v>144</v>
      </c>
    </row>
    <row r="295" spans="2:6" s="8" customFormat="1" ht="12.75">
      <c r="B295" s="22"/>
      <c r="F295" s="22"/>
    </row>
    <row r="296" spans="1:6" s="8" customFormat="1" ht="12.75">
      <c r="A296" s="22" t="s">
        <v>140</v>
      </c>
      <c r="B296" s="22"/>
      <c r="F296" s="22"/>
    </row>
    <row r="297" spans="1:8" ht="12.75">
      <c r="A297" s="70">
        <f>E284</f>
        <v>8880</v>
      </c>
      <c r="B297" s="19" t="s">
        <v>146</v>
      </c>
      <c r="C297" s="70">
        <f>E294</f>
        <v>180</v>
      </c>
      <c r="D297" s="19" t="s">
        <v>141</v>
      </c>
      <c r="E297" s="70">
        <f>A290</f>
        <v>12000</v>
      </c>
      <c r="F297" t="s">
        <v>1</v>
      </c>
      <c r="G297" s="81">
        <f>A297+C297-E297</f>
        <v>-2940</v>
      </c>
      <c r="H297" s="19" t="s">
        <v>147</v>
      </c>
    </row>
    <row r="298" spans="2:8" s="8" customFormat="1" ht="12.75">
      <c r="B298" s="22"/>
      <c r="D298" s="22"/>
      <c r="H298" s="22"/>
    </row>
    <row r="299" spans="1:8" s="8" customFormat="1" ht="12.75">
      <c r="A299" s="22" t="s">
        <v>177</v>
      </c>
      <c r="B299" s="22"/>
      <c r="D299" s="22"/>
      <c r="H299" s="22"/>
    </row>
    <row r="300" spans="1:8" s="8" customFormat="1" ht="12.75">
      <c r="A300" s="22" t="s">
        <v>178</v>
      </c>
      <c r="B300" s="22"/>
      <c r="D300" s="22"/>
      <c r="H300" s="22"/>
    </row>
    <row r="301" spans="1:8" s="8" customFormat="1" ht="12.75">
      <c r="A301" s="70">
        <f>G126</f>
        <v>15119.999999999998</v>
      </c>
      <c r="B301" s="19" t="s">
        <v>57</v>
      </c>
      <c r="C301" s="80">
        <f>ABS(G297)</f>
        <v>2940</v>
      </c>
      <c r="D301" t="s">
        <v>1</v>
      </c>
      <c r="E301" s="70">
        <f>A301/C301</f>
        <v>5.142857142857142</v>
      </c>
      <c r="F301" s="22" t="s">
        <v>160</v>
      </c>
      <c r="H301" s="22"/>
    </row>
    <row r="302" spans="2:8" s="8" customFormat="1" ht="12.75">
      <c r="B302" s="22"/>
      <c r="D302" s="22"/>
      <c r="H302" s="22"/>
    </row>
    <row r="303" spans="1:8" s="8" customFormat="1" ht="12.75">
      <c r="A303" s="42" t="s">
        <v>162</v>
      </c>
      <c r="B303" s="22"/>
      <c r="D303" s="22"/>
      <c r="H303" s="22"/>
    </row>
    <row r="304" spans="1:8" s="8" customFormat="1" ht="12.75">
      <c r="A304" s="22" t="s">
        <v>161</v>
      </c>
      <c r="B304" s="22"/>
      <c r="D304" s="22"/>
      <c r="H304" s="22"/>
    </row>
    <row r="305" spans="1:8" s="8" customFormat="1" ht="12.75">
      <c r="A305" s="22" t="s">
        <v>179</v>
      </c>
      <c r="B305" s="22"/>
      <c r="D305" s="22"/>
      <c r="H305" s="22"/>
    </row>
    <row r="306" spans="1:8" s="8" customFormat="1" ht="12.75">
      <c r="A306" s="22" t="s">
        <v>180</v>
      </c>
      <c r="B306" s="22"/>
      <c r="D306" s="22"/>
      <c r="H306" s="22"/>
    </row>
    <row r="307" spans="1:8" s="8" customFormat="1" ht="12.75">
      <c r="A307" s="22" t="s">
        <v>183</v>
      </c>
      <c r="B307" s="22"/>
      <c r="D307" s="22"/>
      <c r="H307" s="22"/>
    </row>
    <row r="308" spans="1:8" s="8" customFormat="1" ht="12.75">
      <c r="A308" s="22" t="s">
        <v>184</v>
      </c>
      <c r="B308" s="22"/>
      <c r="D308" s="22"/>
      <c r="H308" s="22"/>
    </row>
    <row r="309" spans="1:8" s="8" customFormat="1" ht="12.75">
      <c r="A309" s="22"/>
      <c r="B309" s="22"/>
      <c r="D309" s="22"/>
      <c r="H309" s="22"/>
    </row>
    <row r="310" spans="1:8" s="8" customFormat="1" ht="12.75">
      <c r="A310" s="22"/>
      <c r="B310" s="22"/>
      <c r="D310" s="22"/>
      <c r="H310" s="22"/>
    </row>
    <row r="312" ht="22.5">
      <c r="A312" s="34"/>
    </row>
    <row r="313" ht="15">
      <c r="A313" s="48" t="s">
        <v>211</v>
      </c>
    </row>
    <row r="314" ht="15">
      <c r="A314" s="48"/>
    </row>
    <row r="315" ht="12.75">
      <c r="A315" s="19" t="s">
        <v>186</v>
      </c>
    </row>
    <row r="316" ht="12.75">
      <c r="A316" s="19" t="s">
        <v>212</v>
      </c>
    </row>
    <row r="317" ht="12.75">
      <c r="A317" s="19" t="s">
        <v>187</v>
      </c>
    </row>
    <row r="318" ht="12.75">
      <c r="A318" s="19" t="s">
        <v>220</v>
      </c>
    </row>
    <row r="319" ht="12.75">
      <c r="A319" s="19"/>
    </row>
    <row r="321" ht="13.5">
      <c r="A321" s="47" t="s">
        <v>225</v>
      </c>
    </row>
    <row r="322" ht="12.75">
      <c r="A322" s="19"/>
    </row>
    <row r="323" ht="12.75">
      <c r="A323" s="19" t="s">
        <v>203</v>
      </c>
    </row>
    <row r="324" ht="12.75">
      <c r="A324" s="19" t="s">
        <v>208</v>
      </c>
    </row>
    <row r="325" ht="12.75">
      <c r="A325" s="19" t="s">
        <v>219</v>
      </c>
    </row>
    <row r="371" spans="1:19" s="8" customFormat="1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</row>
    <row r="413" spans="1:19" s="8" customFormat="1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8" customFormat="1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8" customFormat="1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</row>
  </sheetData>
  <sheetProtection password="CCF1" sheet="1" selectLockedCells="1"/>
  <mergeCells count="4">
    <mergeCell ref="A10:L10"/>
    <mergeCell ref="A15:K15"/>
    <mergeCell ref="A72:J72"/>
    <mergeCell ref="A17:E18"/>
  </mergeCells>
  <hyperlinks>
    <hyperlink ref="A3" r:id="rId1" display="www.invertor.ru"/>
    <hyperlink ref="F253" r:id="rId2" display="http://www.invertor.ru/skorost_vetra.htm"/>
    <hyperlink ref="A293" r:id="rId3" display="http://www.invertor.ru/y_solar.htm"/>
    <hyperlink ref="A44" r:id="rId4" display="http://www.osina.ru/waterdrain/"/>
  </hyperlinks>
  <printOptions/>
  <pageMargins left="0.75" right="0.75" top="1" bottom="1" header="0.5" footer="0.5"/>
  <pageSetup horizontalDpi="300" verticalDpi="300" orientation="portrait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Webconx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Spence</dc:creator>
  <cp:keywords/>
  <dc:description/>
  <cp:lastModifiedBy>alex</cp:lastModifiedBy>
  <dcterms:created xsi:type="dcterms:W3CDTF">2003-03-29T12:32:43Z</dcterms:created>
  <dcterms:modified xsi:type="dcterms:W3CDTF">2012-04-20T17:03:36Z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